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30.73\share\zaisei\財政\公会計（総務省改訂モデル作成）\★統一基準新公会計関係（Ｈ28～）\財務書類（R01年度決算）\HP用ファイル\"/>
    </mc:Choice>
  </mc:AlternateContent>
  <bookViews>
    <workbookView xWindow="600" yWindow="180" windowWidth="16605" windowHeight="7455" firstSheet="6" activeTab="9"/>
  </bookViews>
  <sheets>
    <sheet name="有形固定資産" sheetId="7" r:id="rId1"/>
    <sheet name="増減の明細（単位 千円）" sheetId="8" r:id="rId2"/>
    <sheet name="増減の明細 (単位 円)" sheetId="20" r:id="rId3"/>
    <sheet name="基金" sheetId="9" r:id="rId4"/>
    <sheet name="貸付金" sheetId="10" r:id="rId5"/>
    <sheet name="未収金及び長期延滞債権" sheetId="11" r:id="rId6"/>
    <sheet name="地方債（借入先別）" sheetId="12" r:id="rId7"/>
    <sheet name="地方債（利率別など）" sheetId="13" r:id="rId8"/>
    <sheet name="引当金" sheetId="14" r:id="rId9"/>
    <sheet name="補助金" sheetId="22" r:id="rId10"/>
    <sheet name="財源明細" sheetId="23" r:id="rId11"/>
    <sheet name="財源情報明細" sheetId="24" r:id="rId12"/>
    <sheet name="資金明細" sheetId="18" r:id="rId13"/>
  </sheets>
  <definedNames>
    <definedName name="_xlnm.Print_Area" localSheetId="8">引当金!$A$1:$H$11</definedName>
    <definedName name="_xlnm.Print_Area" localSheetId="3">基金!$B$1:$L$34</definedName>
    <definedName name="_xlnm.Print_Area" localSheetId="11">財源情報明細!$B$1:$I$10</definedName>
    <definedName name="_xlnm.Print_Area" localSheetId="10">財源明細!$A$1:$G$23</definedName>
    <definedName name="_xlnm.Print_Area" localSheetId="2">'増減の明細 (単位 円)'!$B$1:$N$42</definedName>
    <definedName name="_xlnm.Print_Area" localSheetId="1">'増減の明細（単位 千円）'!$B$1:$N$42</definedName>
    <definedName name="_xlnm.Print_Area" localSheetId="4">貸付金!$B$1:$I$24</definedName>
    <definedName name="_xlnm.Print_Area" localSheetId="6">'地方債（借入先別）'!$A$1:$M$19</definedName>
    <definedName name="_xlnm.Print_Area" localSheetId="7">'地方債（利率別など）'!$A$1:$L$18</definedName>
    <definedName name="_xlnm.Print_Area" localSheetId="9">補助金!$A$1:$H$23</definedName>
    <definedName name="_xlnm.Print_Area" localSheetId="0">有形固定資産!$A$1:$T$51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9" l="1"/>
  <c r="E31" i="9"/>
  <c r="D31" i="9"/>
  <c r="H9" i="24" l="1"/>
  <c r="D9" i="24"/>
  <c r="H7" i="24"/>
  <c r="G7" i="24"/>
  <c r="G6" i="24"/>
  <c r="F6" i="24"/>
  <c r="E6" i="24"/>
  <c r="H5" i="24"/>
  <c r="G5" i="24"/>
  <c r="G9" i="24" s="1"/>
  <c r="F22" i="23"/>
  <c r="F21" i="23"/>
  <c r="F20" i="23"/>
  <c r="F17" i="23"/>
  <c r="F14" i="23"/>
  <c r="F11" i="23"/>
  <c r="J22" i="22"/>
  <c r="F22" i="22"/>
  <c r="F21" i="22"/>
  <c r="F12" i="22"/>
  <c r="G10" i="14"/>
  <c r="F10" i="14"/>
  <c r="E10" i="14"/>
  <c r="D10" i="14"/>
  <c r="C10" i="14"/>
  <c r="D8" i="14"/>
  <c r="D7" i="14"/>
  <c r="D6" i="14"/>
  <c r="D5" i="14"/>
  <c r="V7" i="13"/>
  <c r="T7" i="13"/>
  <c r="V5" i="13"/>
  <c r="T5" i="13"/>
  <c r="S5" i="13"/>
  <c r="R5" i="13"/>
  <c r="Q5" i="13"/>
  <c r="P5" i="13"/>
  <c r="O5" i="13"/>
  <c r="N5" i="13"/>
  <c r="E21" i="12"/>
  <c r="L18" i="12"/>
  <c r="K18" i="12"/>
  <c r="J18" i="12"/>
  <c r="I18" i="12"/>
  <c r="H18" i="12"/>
  <c r="G18" i="12"/>
  <c r="F18" i="12"/>
  <c r="E18" i="12"/>
  <c r="D18" i="12"/>
  <c r="C18" i="12"/>
  <c r="H22" i="11"/>
  <c r="G22" i="11"/>
  <c r="D22" i="11"/>
  <c r="C22" i="11"/>
  <c r="H21" i="11"/>
  <c r="G21" i="11"/>
  <c r="D21" i="11"/>
  <c r="C21" i="11"/>
  <c r="G9" i="11"/>
  <c r="D9" i="11"/>
  <c r="C9" i="11"/>
  <c r="H23" i="10"/>
  <c r="F23" i="10"/>
  <c r="D23" i="10"/>
  <c r="H21" i="10"/>
  <c r="H6" i="10"/>
  <c r="I31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M40" i="20"/>
  <c r="L40" i="20"/>
  <c r="K40" i="20"/>
  <c r="H40" i="20"/>
  <c r="G40" i="20"/>
  <c r="F40" i="20"/>
  <c r="E40" i="20"/>
  <c r="D40" i="20"/>
  <c r="L39" i="20"/>
  <c r="J39" i="20"/>
  <c r="I39" i="20"/>
  <c r="G39" i="20"/>
  <c r="L38" i="20"/>
  <c r="J38" i="20"/>
  <c r="I38" i="20"/>
  <c r="G38" i="20"/>
  <c r="L37" i="20"/>
  <c r="J37" i="20"/>
  <c r="I37" i="20"/>
  <c r="G37" i="20"/>
  <c r="L36" i="20"/>
  <c r="J36" i="20"/>
  <c r="I36" i="20"/>
  <c r="G36" i="20"/>
  <c r="L35" i="20"/>
  <c r="J35" i="20"/>
  <c r="I35" i="20"/>
  <c r="G35" i="20"/>
  <c r="L34" i="20"/>
  <c r="J34" i="20"/>
  <c r="I34" i="20"/>
  <c r="G34" i="20"/>
  <c r="L33" i="20"/>
  <c r="J33" i="20"/>
  <c r="I33" i="20"/>
  <c r="G33" i="20"/>
  <c r="L32" i="20"/>
  <c r="J32" i="20"/>
  <c r="I32" i="20"/>
  <c r="G32" i="20"/>
  <c r="L31" i="20"/>
  <c r="J31" i="20"/>
  <c r="I31" i="20"/>
  <c r="G31" i="20"/>
  <c r="L30" i="20"/>
  <c r="J30" i="20"/>
  <c r="I30" i="20"/>
  <c r="G30" i="20"/>
  <c r="L29" i="20"/>
  <c r="J29" i="20"/>
  <c r="I29" i="20"/>
  <c r="G29" i="20"/>
  <c r="L28" i="20"/>
  <c r="J28" i="20"/>
  <c r="I28" i="20"/>
  <c r="G28" i="20"/>
  <c r="L27" i="20"/>
  <c r="J27" i="20"/>
  <c r="I27" i="20"/>
  <c r="G27" i="20"/>
  <c r="L26" i="20"/>
  <c r="J26" i="20"/>
  <c r="I26" i="20"/>
  <c r="G26" i="20"/>
  <c r="L25" i="20"/>
  <c r="J25" i="20"/>
  <c r="I25" i="20"/>
  <c r="G25" i="20"/>
  <c r="L24" i="20"/>
  <c r="J24" i="20"/>
  <c r="I24" i="20"/>
  <c r="G24" i="20"/>
  <c r="L23" i="20"/>
  <c r="J23" i="20"/>
  <c r="I23" i="20"/>
  <c r="G23" i="20"/>
  <c r="L22" i="20"/>
  <c r="J22" i="20"/>
  <c r="I22" i="20"/>
  <c r="G22" i="20"/>
  <c r="L21" i="20"/>
  <c r="J21" i="20"/>
  <c r="I21" i="20"/>
  <c r="G21" i="20"/>
  <c r="L20" i="20"/>
  <c r="J20" i="20"/>
  <c r="I20" i="20"/>
  <c r="G20" i="20"/>
  <c r="L16" i="20"/>
  <c r="K16" i="20"/>
  <c r="J16" i="20"/>
  <c r="H16" i="20"/>
  <c r="G16" i="20"/>
  <c r="F16" i="20"/>
  <c r="E16" i="20"/>
  <c r="D16" i="20"/>
  <c r="L15" i="20"/>
  <c r="J15" i="20"/>
  <c r="I15" i="20"/>
  <c r="G15" i="20"/>
  <c r="L14" i="20"/>
  <c r="K14" i="20"/>
  <c r="J14" i="20"/>
  <c r="I14" i="20"/>
  <c r="G14" i="20"/>
  <c r="J13" i="20"/>
  <c r="G13" i="20"/>
  <c r="J12" i="20"/>
  <c r="G12" i="20"/>
  <c r="K11" i="20"/>
  <c r="J11" i="20"/>
  <c r="G11" i="20"/>
  <c r="M40" i="8"/>
  <c r="L40" i="8"/>
  <c r="K40" i="8"/>
  <c r="H40" i="8"/>
  <c r="G40" i="8"/>
  <c r="F40" i="8"/>
  <c r="E40" i="8"/>
  <c r="D40" i="8"/>
  <c r="M39" i="8"/>
  <c r="L39" i="8"/>
  <c r="K39" i="8"/>
  <c r="J39" i="8"/>
  <c r="I39" i="8"/>
  <c r="H39" i="8"/>
  <c r="G39" i="8"/>
  <c r="F39" i="8"/>
  <c r="E39" i="8"/>
  <c r="D39" i="8"/>
  <c r="M38" i="8"/>
  <c r="L38" i="8"/>
  <c r="K38" i="8"/>
  <c r="J38" i="8"/>
  <c r="I38" i="8"/>
  <c r="H38" i="8"/>
  <c r="G38" i="8"/>
  <c r="F38" i="8"/>
  <c r="E38" i="8"/>
  <c r="D38" i="8"/>
  <c r="M37" i="8"/>
  <c r="L37" i="8"/>
  <c r="K37" i="8"/>
  <c r="J37" i="8"/>
  <c r="I37" i="8"/>
  <c r="H37" i="8"/>
  <c r="G37" i="8"/>
  <c r="F37" i="8"/>
  <c r="E37" i="8"/>
  <c r="D37" i="8"/>
  <c r="M36" i="8"/>
  <c r="L36" i="8"/>
  <c r="K36" i="8"/>
  <c r="J36" i="8"/>
  <c r="I36" i="8"/>
  <c r="H36" i="8"/>
  <c r="G36" i="8"/>
  <c r="F36" i="8"/>
  <c r="E36" i="8"/>
  <c r="D36" i="8"/>
  <c r="M35" i="8"/>
  <c r="L35" i="8"/>
  <c r="K35" i="8"/>
  <c r="J35" i="8"/>
  <c r="I35" i="8"/>
  <c r="H35" i="8"/>
  <c r="G35" i="8"/>
  <c r="F35" i="8"/>
  <c r="E35" i="8"/>
  <c r="D35" i="8"/>
  <c r="M34" i="8"/>
  <c r="L34" i="8"/>
  <c r="K34" i="8"/>
  <c r="J34" i="8"/>
  <c r="I34" i="8"/>
  <c r="H34" i="8"/>
  <c r="G34" i="8"/>
  <c r="F34" i="8"/>
  <c r="E34" i="8"/>
  <c r="D34" i="8"/>
  <c r="M33" i="8"/>
  <c r="L33" i="8"/>
  <c r="K33" i="8"/>
  <c r="J33" i="8"/>
  <c r="I33" i="8"/>
  <c r="H33" i="8"/>
  <c r="G33" i="8"/>
  <c r="F33" i="8"/>
  <c r="E33" i="8"/>
  <c r="D33" i="8"/>
  <c r="M32" i="8"/>
  <c r="L32" i="8"/>
  <c r="K32" i="8"/>
  <c r="J32" i="8"/>
  <c r="I32" i="8"/>
  <c r="H32" i="8"/>
  <c r="G32" i="8"/>
  <c r="F32" i="8"/>
  <c r="E32" i="8"/>
  <c r="D32" i="8"/>
  <c r="M31" i="8"/>
  <c r="L31" i="8"/>
  <c r="K31" i="8"/>
  <c r="J31" i="8"/>
  <c r="I31" i="8"/>
  <c r="H31" i="8"/>
  <c r="G31" i="8"/>
  <c r="F31" i="8"/>
  <c r="E31" i="8"/>
  <c r="D31" i="8"/>
  <c r="M30" i="8"/>
  <c r="L30" i="8"/>
  <c r="K30" i="8"/>
  <c r="J30" i="8"/>
  <c r="I30" i="8"/>
  <c r="H30" i="8"/>
  <c r="G30" i="8"/>
  <c r="F30" i="8"/>
  <c r="E30" i="8"/>
  <c r="D30" i="8"/>
  <c r="M29" i="8"/>
  <c r="L29" i="8"/>
  <c r="K29" i="8"/>
  <c r="J29" i="8"/>
  <c r="I29" i="8"/>
  <c r="H29" i="8"/>
  <c r="G29" i="8"/>
  <c r="F29" i="8"/>
  <c r="E29" i="8"/>
  <c r="D29" i="8"/>
  <c r="M28" i="8"/>
  <c r="L28" i="8"/>
  <c r="K28" i="8"/>
  <c r="J28" i="8"/>
  <c r="I28" i="8"/>
  <c r="H28" i="8"/>
  <c r="G28" i="8"/>
  <c r="F28" i="8"/>
  <c r="E28" i="8"/>
  <c r="D28" i="8"/>
  <c r="M27" i="8"/>
  <c r="L27" i="8"/>
  <c r="K27" i="8"/>
  <c r="J27" i="8"/>
  <c r="I27" i="8"/>
  <c r="H27" i="8"/>
  <c r="G27" i="8"/>
  <c r="F27" i="8"/>
  <c r="E27" i="8"/>
  <c r="D27" i="8"/>
  <c r="M26" i="8"/>
  <c r="L26" i="8"/>
  <c r="K26" i="8"/>
  <c r="J26" i="8"/>
  <c r="I26" i="8"/>
  <c r="H26" i="8"/>
  <c r="G26" i="8"/>
  <c r="F26" i="8"/>
  <c r="E26" i="8"/>
  <c r="D26" i="8"/>
  <c r="M25" i="8"/>
  <c r="L25" i="8"/>
  <c r="K25" i="8"/>
  <c r="J25" i="8"/>
  <c r="I25" i="8"/>
  <c r="H25" i="8"/>
  <c r="G25" i="8"/>
  <c r="F25" i="8"/>
  <c r="E25" i="8"/>
  <c r="D25" i="8"/>
  <c r="M24" i="8"/>
  <c r="L24" i="8"/>
  <c r="K24" i="8"/>
  <c r="J24" i="8"/>
  <c r="I24" i="8"/>
  <c r="H24" i="8"/>
  <c r="G24" i="8"/>
  <c r="F24" i="8"/>
  <c r="E24" i="8"/>
  <c r="D24" i="8"/>
  <c r="M23" i="8"/>
  <c r="L23" i="8"/>
  <c r="K23" i="8"/>
  <c r="J23" i="8"/>
  <c r="I23" i="8"/>
  <c r="H23" i="8"/>
  <c r="G23" i="8"/>
  <c r="F23" i="8"/>
  <c r="E23" i="8"/>
  <c r="D23" i="8"/>
  <c r="M22" i="8"/>
  <c r="L22" i="8"/>
  <c r="K22" i="8"/>
  <c r="J22" i="8"/>
  <c r="I22" i="8"/>
  <c r="H22" i="8"/>
  <c r="G22" i="8"/>
  <c r="F22" i="8"/>
  <c r="E22" i="8"/>
  <c r="D22" i="8"/>
  <c r="M21" i="8"/>
  <c r="L21" i="8"/>
  <c r="K21" i="8"/>
  <c r="J21" i="8"/>
  <c r="I21" i="8"/>
  <c r="H21" i="8"/>
  <c r="G21" i="8"/>
  <c r="F21" i="8"/>
  <c r="E21" i="8"/>
  <c r="D21" i="8"/>
  <c r="M20" i="8"/>
  <c r="L20" i="8"/>
  <c r="K20" i="8"/>
  <c r="J20" i="8"/>
  <c r="I20" i="8"/>
  <c r="H20" i="8"/>
  <c r="G20" i="8"/>
  <c r="F20" i="8"/>
  <c r="E20" i="8"/>
  <c r="D20" i="8"/>
  <c r="L16" i="8"/>
  <c r="K16" i="8"/>
  <c r="J16" i="8"/>
  <c r="I16" i="8"/>
  <c r="H16" i="8"/>
  <c r="G16" i="8"/>
  <c r="F16" i="8"/>
  <c r="E16" i="8"/>
  <c r="D16" i="8"/>
  <c r="L15" i="8"/>
  <c r="K15" i="8"/>
  <c r="J15" i="8"/>
  <c r="I15" i="8"/>
  <c r="H15" i="8"/>
  <c r="G15" i="8"/>
  <c r="F15" i="8"/>
  <c r="E15" i="8"/>
  <c r="D15" i="8"/>
  <c r="L14" i="8"/>
  <c r="K14" i="8"/>
  <c r="J14" i="8"/>
  <c r="I14" i="8"/>
  <c r="H14" i="8"/>
  <c r="G14" i="8"/>
  <c r="F14" i="8"/>
  <c r="E14" i="8"/>
  <c r="D14" i="8"/>
  <c r="L13" i="8"/>
  <c r="K13" i="8"/>
  <c r="J13" i="8"/>
  <c r="I13" i="8"/>
  <c r="H13" i="8"/>
  <c r="G13" i="8"/>
  <c r="F13" i="8"/>
  <c r="E13" i="8"/>
  <c r="D13" i="8"/>
  <c r="L12" i="8"/>
  <c r="K12" i="8"/>
  <c r="J12" i="8"/>
  <c r="I12" i="8"/>
  <c r="H12" i="8"/>
  <c r="G12" i="8"/>
  <c r="F12" i="8"/>
  <c r="E12" i="8"/>
  <c r="D12" i="8"/>
  <c r="L11" i="8"/>
  <c r="K11" i="8"/>
  <c r="J11" i="8"/>
  <c r="I11" i="8"/>
  <c r="H11" i="8"/>
  <c r="G11" i="8"/>
  <c r="F11" i="8"/>
  <c r="E11" i="8"/>
  <c r="D11" i="8"/>
  <c r="R49" i="7"/>
  <c r="P49" i="7"/>
  <c r="N49" i="7"/>
  <c r="L49" i="7"/>
  <c r="J49" i="7"/>
  <c r="H49" i="7"/>
  <c r="F49" i="7"/>
  <c r="D49" i="7"/>
  <c r="R48" i="7"/>
  <c r="R47" i="7"/>
  <c r="R45" i="7"/>
  <c r="R44" i="7"/>
  <c r="R43" i="7"/>
  <c r="R42" i="7"/>
  <c r="R41" i="7"/>
  <c r="R38" i="7"/>
  <c r="R37" i="7"/>
  <c r="R36" i="7"/>
  <c r="R35" i="7"/>
  <c r="R33" i="7"/>
  <c r="R32" i="7"/>
  <c r="P26" i="7"/>
  <c r="N26" i="7"/>
  <c r="L26" i="7"/>
  <c r="J26" i="7"/>
  <c r="H26" i="7"/>
  <c r="F26" i="7"/>
  <c r="D26" i="7"/>
  <c r="P25" i="7"/>
  <c r="J25" i="7"/>
  <c r="P24" i="7"/>
  <c r="J24" i="7"/>
  <c r="J23" i="7"/>
  <c r="P22" i="7"/>
  <c r="J22" i="7"/>
  <c r="P21" i="7"/>
  <c r="J21" i="7"/>
  <c r="P20" i="7"/>
  <c r="J20" i="7"/>
  <c r="P19" i="7"/>
  <c r="J19" i="7"/>
  <c r="P18" i="7"/>
  <c r="J18" i="7"/>
  <c r="P15" i="7"/>
  <c r="J15" i="7"/>
  <c r="P14" i="7"/>
  <c r="J14" i="7"/>
  <c r="P13" i="7"/>
  <c r="J13" i="7"/>
  <c r="P12" i="7"/>
  <c r="J12" i="7"/>
  <c r="P10" i="7"/>
  <c r="J10" i="7"/>
  <c r="P9" i="7"/>
  <c r="J9" i="7"/>
</calcChain>
</file>

<file path=xl/comments1.xml><?xml version="1.0" encoding="utf-8"?>
<comments xmlns="http://schemas.openxmlformats.org/spreadsheetml/2006/main">
  <authors>
    <author>J12011</author>
  </authors>
  <commentList>
    <comment ref="N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0%～1.5%の中間値</t>
        </r>
      </text>
    </comment>
    <comment ref="O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1.5%～2.0%の中間値</t>
        </r>
      </text>
    </comment>
    <comment ref="P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2.0%～2.5%の中間値</t>
        </r>
      </text>
    </comment>
    <comment ref="Q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2.5%～3.0%の中間値</t>
        </r>
      </text>
    </comment>
    <comment ref="R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3.0%～3.5%の中間値</t>
        </r>
      </text>
    </comment>
    <comment ref="S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3.5%～4.0%の中間値</t>
        </r>
      </text>
    </comment>
    <comment ref="T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4.3%～4.4%の中間値</t>
        </r>
      </text>
    </comment>
  </commentList>
</comments>
</file>

<file path=xl/comments2.xml><?xml version="1.0" encoding="utf-8"?>
<comments xmlns="http://schemas.openxmlformats.org/spreadsheetml/2006/main">
  <authors>
    <author>J16086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J16086:</t>
        </r>
        <r>
          <rPr>
            <sz val="9"/>
            <color indexed="81"/>
            <rFont val="MS P ゴシック"/>
            <family val="3"/>
            <charset val="128"/>
          </rPr>
          <t xml:space="preserve">
別紙作成資料</t>
        </r>
      </text>
    </comment>
  </commentList>
</comments>
</file>

<file path=xl/sharedStrings.xml><?xml version="1.0" encoding="utf-8"?>
<sst xmlns="http://schemas.openxmlformats.org/spreadsheetml/2006/main" count="476" uniqueCount="309">
  <si>
    <t>評価差額
（C）－（E)
（F)</t>
    <rPh sb="0" eb="2">
      <t>ヒョウカ</t>
    </rPh>
    <rPh sb="2" eb="4">
      <t>サガク</t>
    </rPh>
    <phoneticPr fontId="3"/>
  </si>
  <si>
    <t>（単位：　　）</t>
    <rPh sb="1" eb="3">
      <t>タンイ</t>
    </rPh>
    <phoneticPr fontId="3"/>
  </si>
  <si>
    <t>金額</t>
    <rPh sb="0" eb="2">
      <t>キンガク</t>
    </rPh>
    <phoneticPr fontId="3"/>
  </si>
  <si>
    <t>その他</t>
    <rPh sb="2" eb="3">
      <t>タ</t>
    </rPh>
    <phoneticPr fontId="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</si>
  <si>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3"/>
  </si>
  <si>
    <t xml:space="preserve">
資本金
（E)</t>
    <rPh sb="1" eb="4">
      <t>シホンキン</t>
    </rPh>
    <phoneticPr fontId="3"/>
  </si>
  <si>
    <t>市場価格のあるもの</t>
    <rPh sb="0" eb="2">
      <t>シジョウ</t>
    </rPh>
    <rPh sb="2" eb="4">
      <t>カカク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</si>
  <si>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</si>
  <si>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長期貸付金</t>
    <rPh sb="0" eb="2">
      <t>チョウキ</t>
    </rPh>
    <rPh sb="2" eb="5">
      <t>カシツケキン</t>
    </rPh>
    <phoneticPr fontId="3"/>
  </si>
  <si>
    <t>笠岡市文化スポーツ財団</t>
    <rPh sb="0" eb="3">
      <t>カサオカシ</t>
    </rPh>
    <phoneticPr fontId="3"/>
  </si>
  <si>
    <t>土地</t>
    <rPh sb="0" eb="2">
      <t>トチ</t>
    </rPh>
    <phoneticPr fontId="3"/>
  </si>
  <si>
    <t>短期貸付金</t>
    <rPh sb="0" eb="2">
      <t>タンキ</t>
    </rPh>
    <rPh sb="2" eb="5">
      <t>カシツケキン</t>
    </rPh>
    <phoneticPr fontId="3"/>
  </si>
  <si>
    <t>純資産額
（B）－（C)
（D)</t>
    <rPh sb="0" eb="3">
      <t>ジュンシサン</t>
    </rPh>
    <rPh sb="3" eb="4">
      <t>ガク</t>
    </rPh>
    <phoneticPr fontId="3"/>
  </si>
  <si>
    <t>（１）補助金等の明細</t>
    <rPh sb="3" eb="7">
      <t>ホジョキンナド</t>
    </rPh>
    <rPh sb="8" eb="10">
      <t>メイサイ</t>
    </rPh>
    <phoneticPr fontId="3"/>
  </si>
  <si>
    <t>その他</t>
    <rPh sb="2" eb="3">
      <t>ホカ</t>
    </rPh>
    <phoneticPr fontId="3"/>
  </si>
  <si>
    <t>資本的
補助金</t>
    <rPh sb="0" eb="3">
      <t>シホンテキ</t>
    </rPh>
    <rPh sb="4" eb="7">
      <t>ホジョキン</t>
    </rPh>
    <phoneticPr fontId="3"/>
  </si>
  <si>
    <t xml:space="preserve">
資産
（B)</t>
    <rPh sb="1" eb="3">
      <t>シサン</t>
    </rPh>
    <phoneticPr fontId="3"/>
  </si>
  <si>
    <t>有価証券</t>
    <rPh sb="0" eb="2">
      <t>ユウカ</t>
    </rPh>
    <rPh sb="2" eb="4">
      <t>ショウケン</t>
    </rPh>
    <phoneticPr fontId="3"/>
  </si>
  <si>
    <t>笠岡市吉田特別公共費充当基金</t>
    <rPh sb="12" eb="14">
      <t>キキン</t>
    </rPh>
    <phoneticPr fontId="3"/>
  </si>
  <si>
    <t>現金預金</t>
    <rPh sb="0" eb="2">
      <t>ゲンキン</t>
    </rPh>
    <rPh sb="2" eb="4">
      <t>ヨキン</t>
    </rPh>
    <phoneticPr fontId="3"/>
  </si>
  <si>
    <t xml:space="preserve">
時価単価
（B）</t>
    <rPh sb="1" eb="3">
      <t>ジカ</t>
    </rPh>
    <rPh sb="3" eb="5">
      <t>タンカ</t>
    </rPh>
    <phoneticPr fontId="3"/>
  </si>
  <si>
    <t>下水道事業会計補助金</t>
    <rPh sb="0" eb="3">
      <t>ゲスイドウ</t>
    </rPh>
    <rPh sb="3" eb="5">
      <t>ジギョウ</t>
    </rPh>
    <rPh sb="5" eb="7">
      <t>カイケイ</t>
    </rPh>
    <rPh sb="7" eb="10">
      <t>ホジョキン</t>
    </rPh>
    <phoneticPr fontId="3"/>
  </si>
  <si>
    <t>④</t>
  </si>
  <si>
    <t>契約条項の概要</t>
    <rPh sb="0" eb="2">
      <t>ケイヤク</t>
    </rPh>
    <rPh sb="2" eb="4">
      <t>ジョウコウ</t>
    </rPh>
    <rPh sb="5" eb="7">
      <t>ガイヨウ</t>
    </rPh>
    <phoneticPr fontId="2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</si>
  <si>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</si>
  <si>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</si>
  <si>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公益財団法人岡山県郷土文化財団</t>
    <rPh sb="0" eb="2">
      <t>コウエキ</t>
    </rPh>
    <rPh sb="2" eb="3">
      <t>ザイ</t>
    </rPh>
    <rPh sb="3" eb="4">
      <t>ダン</t>
    </rPh>
    <rPh sb="4" eb="6">
      <t>ホウジン</t>
    </rPh>
    <rPh sb="6" eb="8">
      <t>オカヤマ</t>
    </rPh>
    <rPh sb="8" eb="9">
      <t>ケン</t>
    </rPh>
    <rPh sb="9" eb="11">
      <t>キョウド</t>
    </rPh>
    <rPh sb="11" eb="14">
      <t>ブンカザイ</t>
    </rPh>
    <rPh sb="14" eb="15">
      <t>ダン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</si>
  <si>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</si>
  <si>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</si>
  <si>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</si>
  <si>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森林環境譲与税基金</t>
    <rPh sb="0" eb="2">
      <t>シンリン</t>
    </rPh>
    <rPh sb="2" eb="4">
      <t>カンキョウ</t>
    </rPh>
    <rPh sb="4" eb="7">
      <t>ジョウヨゼイ</t>
    </rPh>
    <rPh sb="7" eb="9">
      <t>キキン</t>
    </rPh>
    <phoneticPr fontId="3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</si>
  <si>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3"/>
  </si>
  <si>
    <t>実質価額
（D)×（F)
（G)</t>
    <rPh sb="0" eb="2">
      <t>ジッシツ</t>
    </rPh>
    <rPh sb="2" eb="4">
      <t>カガク</t>
    </rPh>
    <phoneticPr fontId="3"/>
  </si>
  <si>
    <t>地方債残高の合計　↓</t>
    <rPh sb="0" eb="2">
      <t>チホウ</t>
    </rPh>
    <rPh sb="2" eb="3">
      <t>サイ</t>
    </rPh>
    <rPh sb="3" eb="5">
      <t>ザンダカ</t>
    </rPh>
    <rPh sb="6" eb="8">
      <t>ゴウケイ</t>
    </rPh>
    <phoneticPr fontId="3"/>
  </si>
  <si>
    <t>住宅リフォーム助成金</t>
    <rPh sb="7" eb="10">
      <t>ジョセイキン</t>
    </rPh>
    <phoneticPr fontId="3"/>
  </si>
  <si>
    <t>③投資及び出資金の明細</t>
  </si>
  <si>
    <t>種類</t>
    <rPh sb="0" eb="2">
      <t>シュルイ</t>
    </rPh>
    <phoneticPr fontId="3"/>
  </si>
  <si>
    <t>岡山県漁業信用基金協会</t>
    <rPh sb="0" eb="3">
      <t>オカヤマケン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3"/>
  </si>
  <si>
    <t>その他の
金融機関</t>
    <rPh sb="2" eb="3">
      <t>タ</t>
    </rPh>
    <rPh sb="5" eb="7">
      <t>キンユウ</t>
    </rPh>
    <rPh sb="7" eb="9">
      <t>キカン</t>
    </rPh>
    <phoneticPr fontId="28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</si>
  <si>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</si>
  <si>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</si>
  <si>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</si>
  <si>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税収等</t>
    <rPh sb="0" eb="2">
      <t>ゼイシュウ</t>
    </rPh>
    <rPh sb="2" eb="3">
      <t>ナド</t>
    </rPh>
    <phoneticPr fontId="3"/>
  </si>
  <si>
    <t>純行政コスト</t>
    <rPh sb="0" eb="1">
      <t>ジュン</t>
    </rPh>
    <rPh sb="1" eb="3">
      <t>ギョウセイ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</si>
  <si>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</si>
  <si>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公益財団法人岡山県環境保全事業団</t>
    <rPh sb="0" eb="6">
      <t>コウエキザイダンホウジン</t>
    </rPh>
    <rPh sb="6" eb="9">
      <t>オカヤマケン</t>
    </rPh>
    <rPh sb="9" eb="11">
      <t>カンキョウ</t>
    </rPh>
    <rPh sb="11" eb="13">
      <t>ホゼン</t>
    </rPh>
    <rPh sb="13" eb="16">
      <t>ジギョウダン</t>
    </rPh>
    <phoneticPr fontId="3"/>
  </si>
  <si>
    <t>魅力あるまちづくり交付金</t>
    <rPh sb="0" eb="2">
      <t>ミリョク</t>
    </rPh>
    <rPh sb="9" eb="12">
      <t>コウフキン</t>
    </rPh>
    <phoneticPr fontId="3"/>
  </si>
  <si>
    <t>笠岡市文化振興事業費引当基金</t>
    <rPh sb="12" eb="14">
      <t>キキン</t>
    </rPh>
    <phoneticPr fontId="3"/>
  </si>
  <si>
    <t>（単位：円）</t>
    <rPh sb="4" eb="5">
      <t>エン</t>
    </rPh>
    <phoneticPr fontId="3"/>
  </si>
  <si>
    <t>合計</t>
    <rPh sb="0" eb="2">
      <t>ゴウケイ</t>
    </rPh>
    <phoneticPr fontId="3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</si>
  <si>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3"/>
  </si>
  <si>
    <t>笠岡市減債基金</t>
    <rPh sb="5" eb="7">
      <t>キキン</t>
    </rPh>
    <phoneticPr fontId="3"/>
  </si>
  <si>
    <t>↑　加重平均利率</t>
    <rPh sb="2" eb="4">
      <t>カジュウ</t>
    </rPh>
    <rPh sb="4" eb="6">
      <t>ヘイキン</t>
    </rPh>
    <rPh sb="6" eb="8">
      <t>リリツ</t>
    </rPh>
    <phoneticPr fontId="3"/>
  </si>
  <si>
    <t>区分</t>
    <rPh sb="0" eb="2">
      <t>クブン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</si>
  <si>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</si>
  <si>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消防団天野基金</t>
  </si>
  <si>
    <t>畜産・酪農収益力強化設備等特別対策事業補助金</t>
  </si>
  <si>
    <t xml:space="preserve">
負債
（C)</t>
    <rPh sb="1" eb="3">
      <t>フサイ</t>
    </rPh>
    <phoneticPr fontId="3"/>
  </si>
  <si>
    <t>支給対象者</t>
    <rPh sb="0" eb="2">
      <t>シキュウ</t>
    </rPh>
    <rPh sb="2" eb="4">
      <t>タイショウ</t>
    </rPh>
    <rPh sb="4" eb="5">
      <t>シャ</t>
    </rPh>
    <phoneticPr fontId="3"/>
  </si>
  <si>
    <t>銘柄名</t>
    <rPh sb="0" eb="2">
      <t>メイガラ</t>
    </rPh>
    <rPh sb="2" eb="3">
      <t>メイ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</si>
  <si>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</si>
  <si>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</si>
  <si>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</si>
  <si>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</si>
  <si>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3"/>
  </si>
  <si>
    <t>相手先名</t>
    <rPh sb="0" eb="3">
      <t>アイテサキ</t>
    </rPh>
    <rPh sb="3" eb="4">
      <t>メイ</t>
    </rPh>
    <phoneticPr fontId="3"/>
  </si>
  <si>
    <t>西部環境整備施設組合</t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</si>
  <si>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</si>
  <si>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</si>
  <si>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8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</si>
  <si>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3"/>
  </si>
  <si>
    <t xml:space="preserve">
出資金額
（A)</t>
    <rPh sb="1" eb="3">
      <t>シュッシ</t>
    </rPh>
    <rPh sb="3" eb="5">
      <t>キンガク</t>
    </rPh>
    <phoneticPr fontId="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</si>
  <si>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</si>
  <si>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</si>
  <si>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④基金の明細</t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</si>
  <si>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</si>
  <si>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住宅新築助成金</t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</si>
  <si>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</si>
  <si>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</si>
  <si>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</si>
  <si>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</si>
  <si>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その他の貸付金</t>
    <rPh sb="2" eb="3">
      <t>タ</t>
    </rPh>
    <rPh sb="4" eb="7">
      <t>カシツケキン</t>
    </rPh>
    <phoneticPr fontId="3"/>
  </si>
  <si>
    <t>⑤貸付金の明細</t>
  </si>
  <si>
    <t>笠岡市公共施設整備費引当基金</t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</si>
  <si>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</si>
  <si>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地方税</t>
    <rPh sb="0" eb="3">
      <t>チホウゼイ</t>
    </rPh>
    <phoneticPr fontId="3"/>
  </si>
  <si>
    <t>⑦未収金の明細</t>
    <rPh sb="1" eb="4">
      <t>ミシュウキン</t>
    </rPh>
    <rPh sb="5" eb="7">
      <t>メイサイ</t>
    </rPh>
    <phoneticPr fontId="3"/>
  </si>
  <si>
    <t>株式会社オービス（旧岡山広域産業情報システム）</t>
    <rPh sb="0" eb="2">
      <t>カブシキ</t>
    </rPh>
    <rPh sb="2" eb="4">
      <t>カイシャ</t>
    </rPh>
    <rPh sb="9" eb="10">
      <t>キュウ</t>
    </rPh>
    <rPh sb="10" eb="12">
      <t>オカヤマ</t>
    </rPh>
    <rPh sb="12" eb="14">
      <t>コウイキ</t>
    </rPh>
    <rPh sb="14" eb="16">
      <t>サンギョウ</t>
    </rPh>
    <rPh sb="16" eb="18">
      <t>ジョウホウ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</si>
  <si>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</si>
  <si>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</si>
  <si>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</si>
  <si>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小計</t>
    <rPh sb="0" eb="2">
      <t>ショウケイ</t>
    </rPh>
    <phoneticPr fontId="3"/>
  </si>
  <si>
    <t>1.5％超
2.0％以下</t>
    <rPh sb="4" eb="5">
      <t>チョウ</t>
    </rPh>
    <rPh sb="10" eb="12">
      <t>イカ</t>
    </rPh>
    <phoneticPr fontId="28"/>
  </si>
  <si>
    <t>【未収金】</t>
    <rPh sb="1" eb="4">
      <t>ミシュウキン</t>
    </rPh>
    <phoneticPr fontId="3"/>
  </si>
  <si>
    <t>⑤</t>
  </si>
  <si>
    <t>税等未収金</t>
    <rPh sb="0" eb="1">
      <t>ゼイ</t>
    </rPh>
    <rPh sb="1" eb="2">
      <t>ナド</t>
    </rPh>
    <rPh sb="2" eb="5">
      <t>ミシュウキン</t>
    </rPh>
    <phoneticPr fontId="3"/>
  </si>
  <si>
    <t>その他の未収金</t>
    <rPh sb="2" eb="3">
      <t>タ</t>
    </rPh>
    <rPh sb="4" eb="7">
      <t>ミシュウキン</t>
    </rPh>
    <phoneticPr fontId="3"/>
  </si>
  <si>
    <t>市中銀行</t>
    <rPh sb="0" eb="2">
      <t>シチュウ</t>
    </rPh>
    <rPh sb="2" eb="4">
      <t>ギンコウ</t>
    </rPh>
    <phoneticPr fontId="28"/>
  </si>
  <si>
    <t>（２）負債項目の明細</t>
    <rPh sb="3" eb="5">
      <t>フサイ</t>
    </rPh>
    <rPh sb="5" eb="7">
      <t>コウモク</t>
    </rPh>
    <rPh sb="8" eb="10">
      <t>メイサイ</t>
    </rPh>
    <phoneticPr fontId="3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</si>
  <si>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3"/>
  </si>
  <si>
    <t>笠岡市環境基金</t>
  </si>
  <si>
    <t>地方債残高</t>
    <rPh sb="0" eb="3">
      <t>チホウサイ</t>
    </rPh>
    <rPh sb="3" eb="5">
      <t>ザンダカ</t>
    </rPh>
    <phoneticPr fontId="28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</si>
  <si>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</si>
  <si>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政府資金</t>
    <rPh sb="0" eb="2">
      <t>セイフ</t>
    </rPh>
    <rPh sb="2" eb="4">
      <t>シキン</t>
    </rPh>
    <phoneticPr fontId="2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</si>
  <si>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8"/>
  </si>
  <si>
    <t>市場公募債</t>
    <rPh sb="0" eb="2">
      <t>シジョウ</t>
    </rPh>
    <rPh sb="2" eb="5">
      <t>コウボサイ</t>
    </rPh>
    <phoneticPr fontId="28"/>
  </si>
  <si>
    <t>その他</t>
    <rPh sb="2" eb="3">
      <t>タ</t>
    </rPh>
    <phoneticPr fontId="28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</si>
  <si>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</si>
  <si>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2.0％超
2.5％以下</t>
    <rPh sb="4" eb="5">
      <t>チョウ</t>
    </rPh>
    <rPh sb="10" eb="12">
      <t>イカ</t>
    </rPh>
    <phoneticPr fontId="28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</si>
  <si>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</si>
  <si>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</si>
  <si>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総務</t>
    <rPh sb="0" eb="2">
      <t>ソウム</t>
    </rPh>
    <phoneticPr fontId="3"/>
  </si>
  <si>
    <t>【通常分】</t>
    <rPh sb="1" eb="3">
      <t>ツウジョウ</t>
    </rPh>
    <rPh sb="3" eb="4">
      <t>ブン</t>
    </rPh>
    <phoneticPr fontId="3"/>
  </si>
  <si>
    <t>　　一般公共事業</t>
    <rPh sb="2" eb="4">
      <t>イッパン</t>
    </rPh>
    <rPh sb="4" eb="6">
      <t>コウキョウ</t>
    </rPh>
    <rPh sb="6" eb="8">
      <t>ジギョウ</t>
    </rPh>
    <phoneticPr fontId="3"/>
  </si>
  <si>
    <t>　　公営住宅建設</t>
    <rPh sb="2" eb="4">
      <t>コウエイ</t>
    </rPh>
    <rPh sb="4" eb="6">
      <t>ジュウタク</t>
    </rPh>
    <rPh sb="6" eb="8">
      <t>ケンセツ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</si>
  <si>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</si>
  <si>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　　災害復旧</t>
    <rPh sb="2" eb="4">
      <t>サイガイ</t>
    </rPh>
    <rPh sb="4" eb="6">
      <t>フッキュウ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</si>
  <si>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</si>
  <si>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　　教育・福祉施設</t>
    <rPh sb="2" eb="4">
      <t>キョウイク</t>
    </rPh>
    <rPh sb="5" eb="7">
      <t>フクシ</t>
    </rPh>
    <rPh sb="7" eb="9">
      <t>シセツ</t>
    </rPh>
    <phoneticPr fontId="3"/>
  </si>
  <si>
    <t>⑥</t>
  </si>
  <si>
    <t>　　一般単独事業</t>
    <rPh sb="2" eb="4">
      <t>イッパン</t>
    </rPh>
    <rPh sb="4" eb="6">
      <t>タンドク</t>
    </rPh>
    <rPh sb="6" eb="8">
      <t>ジギョウ</t>
    </rPh>
    <phoneticPr fontId="3"/>
  </si>
  <si>
    <t>　　その他</t>
    <rPh sb="4" eb="5">
      <t>ホカ</t>
    </rPh>
    <phoneticPr fontId="3"/>
  </si>
  <si>
    <t>【特別分】</t>
    <rPh sb="1" eb="3">
      <t>トクベツ</t>
    </rPh>
    <rPh sb="3" eb="4">
      <t>ブン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</si>
  <si>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9"/>
  </si>
  <si>
    <t>　　減税補てん債</t>
    <rPh sb="2" eb="4">
      <t>ゲンゼイ</t>
    </rPh>
    <rPh sb="4" eb="5">
      <t>ホ</t>
    </rPh>
    <rPh sb="7" eb="8">
      <t>サイ</t>
    </rPh>
    <phoneticPr fontId="29"/>
  </si>
  <si>
    <t>　　退職手当債</t>
    <rPh sb="2" eb="4">
      <t>タイショク</t>
    </rPh>
    <rPh sb="4" eb="6">
      <t>テアテ</t>
    </rPh>
    <rPh sb="6" eb="7">
      <t>サイ</t>
    </rPh>
    <phoneticPr fontId="29"/>
  </si>
  <si>
    <t>　　その他</t>
    <rPh sb="4" eb="5">
      <t>タ</t>
    </rPh>
    <phoneticPr fontId="29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</si>
  <si>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</si>
  <si>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　　建設仮勘定</t>
    <rPh sb="2" eb="4">
      <t>ケンセツ</t>
    </rPh>
    <rPh sb="4" eb="7">
      <t>カリカンジョウ</t>
    </rPh>
    <phoneticPr fontId="3"/>
  </si>
  <si>
    <t>1.5％以下</t>
    <rPh sb="4" eb="6">
      <t>イカ</t>
    </rPh>
    <phoneticPr fontId="28"/>
  </si>
  <si>
    <t>2.5％超
3.0％以下</t>
    <rPh sb="4" eb="5">
      <t>チョウ</t>
    </rPh>
    <rPh sb="10" eb="12">
      <t>イカ</t>
    </rPh>
    <phoneticPr fontId="28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</si>
  <si>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30"/>
  </si>
  <si>
    <t>笠岡市立竹喬美術館美術品取得基金</t>
  </si>
  <si>
    <t>3.0％超
3.5％以下</t>
    <rPh sb="4" eb="5">
      <t>チョウ</t>
    </rPh>
    <rPh sb="10" eb="12">
      <t>イカ</t>
    </rPh>
    <phoneticPr fontId="28"/>
  </si>
  <si>
    <t>西部衛生施設組合負担金</t>
    <rPh sb="2" eb="4">
      <t>エイセイ</t>
    </rPh>
    <phoneticPr fontId="3"/>
  </si>
  <si>
    <t>3.5％超
4.0％以下</t>
    <rPh sb="4" eb="5">
      <t>チョウ</t>
    </rPh>
    <rPh sb="10" eb="12">
      <t>イカ</t>
    </rPh>
    <phoneticPr fontId="28"/>
  </si>
  <si>
    <t>4.0％超</t>
    <rPh sb="4" eb="5">
      <t>チョウ</t>
    </rPh>
    <phoneticPr fontId="2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</si>
  <si>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</si>
  <si>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</si>
  <si>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地方債</t>
    <rPh sb="0" eb="3">
      <t>チホウサイ</t>
    </rPh>
    <phoneticPr fontId="3"/>
  </si>
  <si>
    <t>一般財団法人砂防フロンティア整備推進機構</t>
    <rPh sb="0" eb="6">
      <t>イッパンザイダンホウジン</t>
    </rPh>
    <rPh sb="6" eb="8">
      <t>サボウ</t>
    </rPh>
    <rPh sb="14" eb="16">
      <t>セイビ</t>
    </rPh>
    <rPh sb="16" eb="18">
      <t>スイシン</t>
    </rPh>
    <rPh sb="18" eb="20">
      <t>キコウ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</si>
  <si>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</si>
  <si>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</si>
  <si>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</si>
  <si>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</si>
  <si>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その他の貸付金</t>
    <rPh sb="2" eb="3">
      <t>タ</t>
    </rPh>
    <rPh sb="4" eb="7">
      <t>カシツケキン</t>
    </rPh>
    <phoneticPr fontId="30"/>
  </si>
  <si>
    <t>笠岡市社会教育施設整備費引当基金</t>
    <rPh sb="14" eb="16">
      <t>キキン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</si>
  <si>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</si>
  <si>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</si>
  <si>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</si>
  <si>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⑤引当金の明細</t>
    <rPh sb="1" eb="4">
      <t>ヒキアテキン</t>
    </rPh>
    <rPh sb="5" eb="7">
      <t>メイサイ</t>
    </rPh>
    <phoneticPr fontId="3"/>
  </si>
  <si>
    <t>笠岡市財政調整基金</t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</si>
  <si>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</si>
  <si>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</si>
  <si>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</si>
  <si>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</si>
  <si>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</si>
  <si>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</si>
  <si>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笠岡市退職手当準備基金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</si>
  <si>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</si>
  <si>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名称</t>
    <rPh sb="0" eb="2">
      <t>メイショウ</t>
    </rPh>
    <phoneticPr fontId="3"/>
  </si>
  <si>
    <t>相手先</t>
    <rPh sb="0" eb="3">
      <t>アイテサキ</t>
    </rPh>
    <phoneticPr fontId="3"/>
  </si>
  <si>
    <t>笠岡市病院事業</t>
    <rPh sb="0" eb="3">
      <t>カサオカシ</t>
    </rPh>
    <rPh sb="3" eb="5">
      <t>ビョウイン</t>
    </rPh>
    <rPh sb="5" eb="7">
      <t>ジギョウ</t>
    </rPh>
    <phoneticPr fontId="3"/>
  </si>
  <si>
    <t>支出目的</t>
    <rPh sb="0" eb="2">
      <t>シシュツ</t>
    </rPh>
    <rPh sb="2" eb="4">
      <t>モクテキ</t>
    </rPh>
    <phoneticPr fontId="3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</si>
  <si>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3"/>
  </si>
  <si>
    <t>計</t>
    <rPh sb="0" eb="1">
      <t>ケイ</t>
    </rPh>
    <phoneticPr fontId="3"/>
  </si>
  <si>
    <t>その他の補助金等</t>
    <rPh sb="2" eb="3">
      <t>タ</t>
    </rPh>
    <rPh sb="4" eb="7">
      <t>ホジョキン</t>
    </rPh>
    <rPh sb="7" eb="8">
      <t>ナド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</si>
  <si>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"/>
  </si>
  <si>
    <t>（１）財源の明細</t>
    <rPh sb="3" eb="5">
      <t>ザイゲン</t>
    </rPh>
    <rPh sb="6" eb="8">
      <t>メイサイ</t>
    </rPh>
    <phoneticPr fontId="3"/>
  </si>
  <si>
    <t>臨時的
補助金</t>
    <rPh sb="0" eb="2">
      <t>リンジ</t>
    </rPh>
    <rPh sb="2" eb="3">
      <t>テキ</t>
    </rPh>
    <rPh sb="4" eb="7">
      <t>ホジョキン</t>
    </rPh>
    <phoneticPr fontId="3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</si>
  <si>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</si>
  <si>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</si>
  <si>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</si>
  <si>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地方交付税</t>
    <rPh sb="0" eb="2">
      <t>チホウ</t>
    </rPh>
    <rPh sb="2" eb="5">
      <t>コウフゼイ</t>
    </rPh>
    <phoneticPr fontId="3"/>
  </si>
  <si>
    <t>国庫支出金</t>
    <rPh sb="0" eb="2">
      <t>コッコ</t>
    </rPh>
    <rPh sb="2" eb="5">
      <t>シシュツキン</t>
    </rPh>
    <phoneticPr fontId="3"/>
  </si>
  <si>
    <t>　　その他</t>
    <rPh sb="4" eb="5">
      <t>タ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</si>
  <si>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</si>
  <si>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</si>
  <si>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3"/>
  </si>
  <si>
    <t>内訳</t>
    <rPh sb="0" eb="2">
      <t>ウチワケ</t>
    </rPh>
    <phoneticPr fontId="3"/>
  </si>
  <si>
    <t>税収等</t>
    <rPh sb="0" eb="3">
      <t>ゼイシュウナド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</si>
  <si>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</si>
  <si>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（１）資金の明細</t>
    <rPh sb="3" eb="5">
      <t>シキン</t>
    </rPh>
    <rPh sb="6" eb="8">
      <t>メイサイ</t>
    </rPh>
    <phoneticPr fontId="3"/>
  </si>
  <si>
    <t>教育</t>
    <rPh sb="0" eb="2">
      <t>キョウイク</t>
    </rPh>
    <phoneticPr fontId="3"/>
  </si>
  <si>
    <t>笠岡市義務教育施設整備費引当基金</t>
    <rPh sb="0" eb="3">
      <t>カサオカシ</t>
    </rPh>
    <rPh sb="3" eb="5">
      <t>ギム</t>
    </rPh>
    <rPh sb="5" eb="7">
      <t>キョウイク</t>
    </rPh>
    <rPh sb="7" eb="9">
      <t>シセツ</t>
    </rPh>
    <rPh sb="9" eb="12">
      <t>セイビヒ</t>
    </rPh>
    <rPh sb="12" eb="14">
      <t>ヒキアテ</t>
    </rPh>
    <rPh sb="14" eb="16">
      <t>キキン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</si>
  <si>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</si>
  <si>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</si>
  <si>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</si>
  <si>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</si>
  <si>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井原鉄道株式会社</t>
    <rPh sb="0" eb="2">
      <t>イバラ</t>
    </rPh>
    <rPh sb="2" eb="4">
      <t>テツドウ</t>
    </rPh>
    <rPh sb="4" eb="6">
      <t>カブシキ</t>
    </rPh>
    <rPh sb="6" eb="8">
      <t>カイシャ</t>
    </rPh>
    <phoneticPr fontId="3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</si>
  <si>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3"/>
  </si>
  <si>
    <t>財団法人岡山県動物愛護財団</t>
    <rPh sb="0" eb="2">
      <t>ザイダン</t>
    </rPh>
    <rPh sb="2" eb="4">
      <t>ホウジン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3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</si>
  <si>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</si>
  <si>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</si>
  <si>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</si>
  <si>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>附属明細書</t>
    <rPh sb="0" eb="2">
      <t>フゾク</t>
    </rPh>
    <rPh sb="2" eb="5">
      <t>メイサイショ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</si>
  <si>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"/>
  </si>
  <si>
    <t>合併処理浄化槽の設置者に対する助成</t>
    <rPh sb="15" eb="17">
      <t>ジョセイ</t>
    </rPh>
    <phoneticPr fontId="3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</si>
  <si>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</si>
  <si>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</si>
  <si>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</si>
  <si>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</si>
  <si>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</si>
  <si>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公益財団法人笠岡市文化・スポーツ振興財団</t>
    <rPh sb="0" eb="6">
      <t>コウエキザイダンホウジン</t>
    </rPh>
    <rPh sb="6" eb="9">
      <t>カサオカシ</t>
    </rPh>
    <rPh sb="16" eb="18">
      <t>シンコウ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</si>
  <si>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</si>
  <si>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</si>
  <si>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</si>
  <si>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</si>
  <si>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</si>
  <si>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</si>
  <si>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</si>
  <si>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</si>
  <si>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</si>
  <si>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 xml:space="preserve"> インフラ資産</t>
    <rPh sb="5" eb="7">
      <t>シサン</t>
    </rPh>
    <phoneticPr fontId="3"/>
  </si>
  <si>
    <t>地方三公社</t>
    <rPh sb="0" eb="2">
      <t>チホウ</t>
    </rPh>
    <rPh sb="2" eb="5">
      <t>サンコウシャ</t>
    </rPh>
    <phoneticPr fontId="30"/>
  </si>
  <si>
    <t>藤井育英会奨学基金</t>
  </si>
  <si>
    <t>　　土地</t>
    <rPh sb="2" eb="4">
      <t>トチ</t>
    </rPh>
    <phoneticPr fontId="3"/>
  </si>
  <si>
    <t xml:space="preserve"> 物品</t>
    <rPh sb="1" eb="3">
      <t>ブッピン</t>
    </rPh>
    <phoneticPr fontId="3"/>
  </si>
  <si>
    <t>投資損失引当金</t>
  </si>
  <si>
    <t>徴収不能引当金</t>
  </si>
  <si>
    <t>退職手当引当金</t>
  </si>
  <si>
    <t>財団法人岡山県林業振興基金</t>
    <rPh sb="0" eb="2">
      <t>ザイダン</t>
    </rPh>
    <rPh sb="2" eb="4">
      <t>ホウジン</t>
    </rPh>
    <rPh sb="4" eb="6">
      <t>オカヤマ</t>
    </rPh>
    <rPh sb="6" eb="7">
      <t>ケン</t>
    </rPh>
    <rPh sb="7" eb="9">
      <t>リンギョウ</t>
    </rPh>
    <rPh sb="9" eb="11">
      <t>シンコウ</t>
    </rPh>
    <rPh sb="11" eb="13">
      <t>キキン</t>
    </rPh>
    <phoneticPr fontId="3"/>
  </si>
  <si>
    <t>賞与等引当金</t>
  </si>
  <si>
    <t>（単位：円）</t>
    <rPh sb="1" eb="3">
      <t>タンイ</t>
    </rPh>
    <rPh sb="4" eb="5">
      <t>エン</t>
    </rPh>
    <phoneticPr fontId="3"/>
  </si>
  <si>
    <t>一部事務組合への経費負担</t>
    <rPh sb="0" eb="2">
      <t>イチブ</t>
    </rPh>
    <rPh sb="2" eb="4">
      <t>ジム</t>
    </rPh>
    <rPh sb="4" eb="6">
      <t>クミアイ</t>
    </rPh>
    <rPh sb="8" eb="10">
      <t>ケイヒ</t>
    </rPh>
    <rPh sb="10" eb="12">
      <t>フタン</t>
    </rPh>
    <phoneticPr fontId="3"/>
  </si>
  <si>
    <t>地方公営事業</t>
    <rPh sb="0" eb="2">
      <t>チホウ</t>
    </rPh>
    <rPh sb="2" eb="4">
      <t>コウエイ</t>
    </rPh>
    <rPh sb="4" eb="6">
      <t>ジギョウ</t>
    </rPh>
    <phoneticPr fontId="30"/>
  </si>
  <si>
    <t>財）岡山県水産振興協会</t>
    <rPh sb="0" eb="1">
      <t>ザイ</t>
    </rPh>
    <rPh sb="2" eb="5">
      <t>オカヤマケン</t>
    </rPh>
    <rPh sb="5" eb="7">
      <t>スイサン</t>
    </rPh>
    <rPh sb="7" eb="9">
      <t>シンコウ</t>
    </rPh>
    <rPh sb="9" eb="11">
      <t>キョウカイ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</si>
  <si>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0"/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</si>
  <si>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31"/>
  </si>
  <si>
    <t>笠岡市土地開発基金</t>
  </si>
  <si>
    <t>笠岡市民会館整備費引当基金</t>
  </si>
  <si>
    <t>笠岡市文化財保護基金</t>
  </si>
  <si>
    <t>岡山県農林漁業担い手育成財団</t>
    <rPh sb="0" eb="2">
      <t>オカヤマ</t>
    </rPh>
    <rPh sb="2" eb="3">
      <t>ケン</t>
    </rPh>
    <rPh sb="3" eb="5">
      <t>ノウリン</t>
    </rPh>
    <rPh sb="5" eb="7">
      <t>ギョギョウ</t>
    </rPh>
    <rPh sb="7" eb="8">
      <t>ニナ</t>
    </rPh>
    <rPh sb="9" eb="10">
      <t>テ</t>
    </rPh>
    <rPh sb="10" eb="12">
      <t>イクセイ</t>
    </rPh>
    <rPh sb="12" eb="13">
      <t>ザイ</t>
    </rPh>
    <rPh sb="13" eb="14">
      <t>ダン</t>
    </rPh>
    <phoneticPr fontId="3"/>
  </si>
  <si>
    <t>笠岡市交通遺児激励基金</t>
    <rPh sb="9" eb="11">
      <t>キキン</t>
    </rPh>
    <phoneticPr fontId="3"/>
  </si>
  <si>
    <t>ふるさと笠岡思民基金</t>
  </si>
  <si>
    <t>⑦</t>
  </si>
  <si>
    <t>笠岡市商店街振興基金</t>
  </si>
  <si>
    <t>笠岡市福祉基金</t>
  </si>
  <si>
    <t>笠岡市カブトガニ基金</t>
    <rPh sb="8" eb="10">
      <t>キキン</t>
    </rPh>
    <phoneticPr fontId="3"/>
  </si>
  <si>
    <t>笠岡市学校図書整備費引当基金</t>
    <rPh sb="12" eb="14">
      <t>キキン</t>
    </rPh>
    <phoneticPr fontId="3"/>
  </si>
  <si>
    <t>笠岡市中山間ふるさと・水と土保全対策基金</t>
  </si>
  <si>
    <t>笠岡市まちづくりこの指とまれ基金</t>
  </si>
  <si>
    <t>笠岡市子育て基金</t>
  </si>
  <si>
    <t>笠岡市水道事業</t>
    <rPh sb="0" eb="3">
      <t>カサオカシ</t>
    </rPh>
    <rPh sb="3" eb="5">
      <t>スイドウ</t>
    </rPh>
    <rPh sb="5" eb="7">
      <t>ジギョウ</t>
    </rPh>
    <phoneticPr fontId="3"/>
  </si>
  <si>
    <t>一般財団法人笠岡市総合福祉事業団吸江社</t>
    <rPh sb="0" eb="4">
      <t>イッパンザイダン</t>
    </rPh>
    <rPh sb="4" eb="6">
      <t>ホウジン</t>
    </rPh>
    <phoneticPr fontId="3"/>
  </si>
  <si>
    <t>笠岡放送株式会社</t>
    <rPh sb="0" eb="2">
      <t>カサオカ</t>
    </rPh>
    <rPh sb="2" eb="4">
      <t>ホウソウ</t>
    </rPh>
    <rPh sb="4" eb="6">
      <t>カブシキ</t>
    </rPh>
    <rPh sb="6" eb="8">
      <t>カイシャ</t>
    </rPh>
    <phoneticPr fontId="3"/>
  </si>
  <si>
    <t>一般財団法人岡山県畜産協会</t>
    <rPh sb="0" eb="2">
      <t>イッパン</t>
    </rPh>
    <rPh sb="2" eb="4">
      <t>ザイダン</t>
    </rPh>
    <rPh sb="4" eb="6">
      <t>ホウジン</t>
    </rPh>
    <rPh sb="6" eb="9">
      <t>オカヤマケン</t>
    </rPh>
    <rPh sb="9" eb="11">
      <t>チクサン</t>
    </rPh>
    <rPh sb="11" eb="13">
      <t>キョウカイ</t>
    </rPh>
    <phoneticPr fontId="3"/>
  </si>
  <si>
    <t>公益財団法人岡山県農林漁業担い手育成財団</t>
    <rPh sb="0" eb="6">
      <t>コウエキザイダンホウジン</t>
    </rPh>
    <rPh sb="6" eb="8">
      <t>オカヤマ</t>
    </rPh>
    <rPh sb="8" eb="9">
      <t>ケン</t>
    </rPh>
    <rPh sb="9" eb="11">
      <t>ノウリン</t>
    </rPh>
    <rPh sb="11" eb="13">
      <t>ギョギョウ</t>
    </rPh>
    <rPh sb="13" eb="14">
      <t>ニナ</t>
    </rPh>
    <rPh sb="15" eb="16">
      <t>テ</t>
    </rPh>
    <rPh sb="16" eb="18">
      <t>イクセイ</t>
    </rPh>
    <rPh sb="18" eb="19">
      <t>ザイ</t>
    </rPh>
    <rPh sb="19" eb="20">
      <t>ダン</t>
    </rPh>
    <phoneticPr fontId="3"/>
  </si>
  <si>
    <t>国際交流・多文化共生まちづくり基金</t>
    <rPh sb="0" eb="2">
      <t>コクサイ</t>
    </rPh>
    <rPh sb="2" eb="4">
      <t>コウリュウ</t>
    </rPh>
    <rPh sb="5" eb="8">
      <t>タブンカ</t>
    </rPh>
    <rPh sb="8" eb="10">
      <t>キョウセイ</t>
    </rPh>
    <rPh sb="15" eb="17">
      <t>キキン</t>
    </rPh>
    <phoneticPr fontId="3"/>
  </si>
  <si>
    <t>一般財団法人岡山県水産振興協会</t>
    <rPh sb="0" eb="2">
      <t>イッパン</t>
    </rPh>
    <rPh sb="2" eb="4">
      <t>ザイダン</t>
    </rPh>
    <rPh sb="4" eb="6">
      <t>ホウジン</t>
    </rPh>
    <rPh sb="6" eb="9">
      <t>オカヤマケン</t>
    </rPh>
    <rPh sb="9" eb="11">
      <t>スイサン</t>
    </rPh>
    <rPh sb="11" eb="13">
      <t>シンコウ</t>
    </rPh>
    <rPh sb="13" eb="15">
      <t>キョウカイ</t>
    </rPh>
    <phoneticPr fontId="3"/>
  </si>
  <si>
    <t>公益社団法人岡山県野菜生産安定基金協会</t>
    <rPh sb="0" eb="2">
      <t>コウエキ</t>
    </rPh>
    <rPh sb="2" eb="4">
      <t>シャダン</t>
    </rPh>
    <rPh sb="4" eb="6">
      <t>ホウジン</t>
    </rPh>
    <rPh sb="6" eb="9">
      <t>オカヤマケン</t>
    </rPh>
    <rPh sb="9" eb="11">
      <t>ヤサイ</t>
    </rPh>
    <rPh sb="11" eb="13">
      <t>セイサン</t>
    </rPh>
    <rPh sb="13" eb="15">
      <t>アンテイ</t>
    </rPh>
    <rPh sb="15" eb="17">
      <t>キキン</t>
    </rPh>
    <rPh sb="17" eb="19">
      <t>キョウカイ</t>
    </rPh>
    <phoneticPr fontId="3"/>
  </si>
  <si>
    <t>笠岡市老人クラブ連合会</t>
    <rPh sb="0" eb="3">
      <t>カサオカシ</t>
    </rPh>
    <rPh sb="3" eb="5">
      <t>ロウジン</t>
    </rPh>
    <rPh sb="8" eb="11">
      <t>レンゴウカイ</t>
    </rPh>
    <phoneticPr fontId="3"/>
  </si>
  <si>
    <t>学校法人吉備高原学園</t>
    <rPh sb="0" eb="2">
      <t>ガッコウ</t>
    </rPh>
    <rPh sb="2" eb="4">
      <t>ホウジン</t>
    </rPh>
    <rPh sb="4" eb="6">
      <t>キビ</t>
    </rPh>
    <rPh sb="6" eb="8">
      <t>コウゲン</t>
    </rPh>
    <rPh sb="8" eb="10">
      <t>ガクエン</t>
    </rPh>
    <phoneticPr fontId="3"/>
  </si>
  <si>
    <t>公益財団法人岡山県健康づくり財団</t>
    <rPh sb="0" eb="2">
      <t>コウエキ</t>
    </rPh>
    <rPh sb="2" eb="4">
      <t>ザイダン</t>
    </rPh>
    <rPh sb="4" eb="6">
      <t>ホウジン</t>
    </rPh>
    <rPh sb="6" eb="9">
      <t>オカヤマケン</t>
    </rPh>
    <rPh sb="9" eb="11">
      <t>ケンコウ</t>
    </rPh>
    <rPh sb="14" eb="16">
      <t>ザイダン</t>
    </rPh>
    <phoneticPr fontId="3"/>
  </si>
  <si>
    <t>公益財団法人岡山県林業振興基金</t>
    <rPh sb="0" eb="2">
      <t>コウエキ</t>
    </rPh>
    <rPh sb="2" eb="4">
      <t>ザイダン</t>
    </rPh>
    <rPh sb="4" eb="6">
      <t>ホウジン</t>
    </rPh>
    <rPh sb="6" eb="8">
      <t>オカヤマ</t>
    </rPh>
    <rPh sb="8" eb="9">
      <t>ケン</t>
    </rPh>
    <rPh sb="9" eb="11">
      <t>リンギョウ</t>
    </rPh>
    <rPh sb="11" eb="13">
      <t>シンコウ</t>
    </rPh>
    <rPh sb="13" eb="15">
      <t>キキン</t>
    </rPh>
    <phoneticPr fontId="3"/>
  </si>
  <si>
    <t>公益財団法人岡山県暴力追放運動推進ｾﾝﾀｰ</t>
    <rPh sb="0" eb="2">
      <t>コウエキ</t>
    </rPh>
    <rPh sb="2" eb="4">
      <t>ザイダン</t>
    </rPh>
    <rPh sb="4" eb="6">
      <t>ホウジン</t>
    </rPh>
    <rPh sb="6" eb="8">
      <t>オカヤマ</t>
    </rPh>
    <rPh sb="8" eb="9">
      <t>ケン</t>
    </rPh>
    <rPh sb="9" eb="11">
      <t>ボウリョク</t>
    </rPh>
    <rPh sb="11" eb="13">
      <t>ツイホウ</t>
    </rPh>
    <rPh sb="13" eb="15">
      <t>ウンドウ</t>
    </rPh>
    <rPh sb="15" eb="17">
      <t>スイシン</t>
    </rPh>
    <phoneticPr fontId="3"/>
  </si>
  <si>
    <t>公益財団法人岡山県動物愛護財団</t>
    <rPh sb="0" eb="2">
      <t>コウエキ</t>
    </rPh>
    <rPh sb="2" eb="4">
      <t>ザイダン</t>
    </rPh>
    <rPh sb="4" eb="6">
      <t>ホウジン</t>
    </rPh>
    <rPh sb="6" eb="9">
      <t>オカヤマケン</t>
    </rPh>
    <rPh sb="9" eb="11">
      <t>ドウブツ</t>
    </rPh>
    <rPh sb="11" eb="13">
      <t>アイゴ</t>
    </rPh>
    <rPh sb="13" eb="15">
      <t>ザイダン</t>
    </rPh>
    <phoneticPr fontId="3"/>
  </si>
  <si>
    <t>(財)笠岡市総合福祉事業団吸江社</t>
  </si>
  <si>
    <t>岡山県環境保全事業団</t>
    <rPh sb="0" eb="3">
      <t>オカヤマケン</t>
    </rPh>
    <rPh sb="3" eb="5">
      <t>カンキョウ</t>
    </rPh>
    <rPh sb="5" eb="7">
      <t>ホゼン</t>
    </rPh>
    <rPh sb="7" eb="10">
      <t>ジギョウダン</t>
    </rPh>
    <phoneticPr fontId="3"/>
  </si>
  <si>
    <t>社）岡山県畜産協会</t>
    <rPh sb="0" eb="1">
      <t>シャ</t>
    </rPh>
    <rPh sb="2" eb="5">
      <t>オカヤマケン</t>
    </rPh>
    <rPh sb="5" eb="7">
      <t>チクサン</t>
    </rPh>
    <rPh sb="7" eb="9">
      <t>キョウカイ</t>
    </rPh>
    <phoneticPr fontId="3"/>
  </si>
  <si>
    <t>財団法人岡山県郷土文化財団</t>
    <rPh sb="0" eb="1">
      <t>ザイ</t>
    </rPh>
    <rPh sb="1" eb="2">
      <t>ダン</t>
    </rPh>
    <rPh sb="2" eb="4">
      <t>ホウジン</t>
    </rPh>
    <rPh sb="4" eb="6">
      <t>オカヤマ</t>
    </rPh>
    <rPh sb="6" eb="7">
      <t>ケン</t>
    </rPh>
    <rPh sb="7" eb="9">
      <t>キョウド</t>
    </rPh>
    <rPh sb="9" eb="12">
      <t>ブンカザイ</t>
    </rPh>
    <rPh sb="12" eb="13">
      <t>ダン</t>
    </rPh>
    <phoneticPr fontId="3"/>
  </si>
  <si>
    <t>社）岡山県野菜生産安定基金協会</t>
    <rPh sb="0" eb="1">
      <t>シャ</t>
    </rPh>
    <rPh sb="2" eb="5">
      <t>オカヤマケン</t>
    </rPh>
    <rPh sb="5" eb="7">
      <t>ヤサイ</t>
    </rPh>
    <rPh sb="7" eb="9">
      <t>セイサン</t>
    </rPh>
    <rPh sb="9" eb="11">
      <t>アンテイ</t>
    </rPh>
    <rPh sb="11" eb="13">
      <t>キキン</t>
    </rPh>
    <rPh sb="13" eb="15">
      <t>キョウカイ</t>
    </rPh>
    <phoneticPr fontId="3"/>
  </si>
  <si>
    <t>財）砂防フロンティア整備推進機構</t>
    <rPh sb="0" eb="1">
      <t>ザイ</t>
    </rPh>
    <rPh sb="2" eb="4">
      <t>サボウ</t>
    </rPh>
    <rPh sb="10" eb="12">
      <t>セイビ</t>
    </rPh>
    <rPh sb="12" eb="14">
      <t>スイシン</t>
    </rPh>
    <rPh sb="14" eb="16">
      <t>キコウ</t>
    </rPh>
    <phoneticPr fontId="3"/>
  </si>
  <si>
    <t>学）吉備高原学園</t>
    <rPh sb="0" eb="1">
      <t>ガク</t>
    </rPh>
    <rPh sb="2" eb="4">
      <t>キビ</t>
    </rPh>
    <rPh sb="4" eb="6">
      <t>コウゲン</t>
    </rPh>
    <rPh sb="6" eb="8">
      <t>ガクエン</t>
    </rPh>
    <phoneticPr fontId="3"/>
  </si>
  <si>
    <t>財団法人岡山県健康づくり財団</t>
    <rPh sb="0" eb="2">
      <t>ザイダン</t>
    </rPh>
    <rPh sb="2" eb="4">
      <t>ホウジン</t>
    </rPh>
    <rPh sb="4" eb="7">
      <t>オカヤマケン</t>
    </rPh>
    <rPh sb="7" eb="9">
      <t>ケンコウ</t>
    </rPh>
    <rPh sb="12" eb="14">
      <t>ザイダン</t>
    </rPh>
    <phoneticPr fontId="3"/>
  </si>
  <si>
    <t>財団法人岡山県暴力追放運動推進ｾﾝﾀｰ</t>
    <rPh sb="0" eb="2">
      <t>ザイダン</t>
    </rPh>
    <rPh sb="2" eb="4">
      <t>ホウジン</t>
    </rPh>
    <rPh sb="4" eb="6">
      <t>オカヤマ</t>
    </rPh>
    <rPh sb="6" eb="7">
      <t>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3"/>
  </si>
  <si>
    <t>笠岡市下水道事業</t>
    <rPh sb="0" eb="3">
      <t>カサオカシ</t>
    </rPh>
    <rPh sb="3" eb="4">
      <t>シタ</t>
    </rPh>
    <rPh sb="4" eb="6">
      <t>スイドウ</t>
    </rPh>
    <rPh sb="6" eb="8">
      <t>ジギョウ</t>
    </rPh>
    <phoneticPr fontId="3"/>
  </si>
  <si>
    <t>　住宅資金貸付金等</t>
    <rPh sb="1" eb="3">
      <t>ジュウタク</t>
    </rPh>
    <rPh sb="3" eb="5">
      <t>シキン</t>
    </rPh>
    <rPh sb="5" eb="7">
      <t>カシツケ</t>
    </rPh>
    <rPh sb="7" eb="8">
      <t>キン</t>
    </rPh>
    <rPh sb="8" eb="9">
      <t>トウ</t>
    </rPh>
    <phoneticPr fontId="32"/>
  </si>
  <si>
    <t>　市民税（個人）</t>
    <rPh sb="1" eb="4">
      <t>シミンゼイ</t>
    </rPh>
    <rPh sb="5" eb="7">
      <t>コジン</t>
    </rPh>
    <phoneticPr fontId="32"/>
  </si>
  <si>
    <t>　市民税（法人）</t>
    <rPh sb="1" eb="4">
      <t>シミンゼイ</t>
    </rPh>
    <rPh sb="5" eb="7">
      <t>ホウジン</t>
    </rPh>
    <phoneticPr fontId="32"/>
  </si>
  <si>
    <t>　固定資産税</t>
    <rPh sb="1" eb="3">
      <t>コテイ</t>
    </rPh>
    <rPh sb="3" eb="6">
      <t>シサンゼイ</t>
    </rPh>
    <phoneticPr fontId="32"/>
  </si>
  <si>
    <t>　笠岡市病院事業</t>
    <rPh sb="1" eb="4">
      <t>カサオカシ</t>
    </rPh>
    <rPh sb="4" eb="6">
      <t>ビョウイン</t>
    </rPh>
    <rPh sb="6" eb="8">
      <t>ジギョウ</t>
    </rPh>
    <phoneticPr fontId="31"/>
  </si>
  <si>
    <t>　軽自動車税</t>
    <rPh sb="1" eb="5">
      <t>ケイジドウシャ</t>
    </rPh>
    <rPh sb="5" eb="6">
      <t>ゼイ</t>
    </rPh>
    <phoneticPr fontId="32"/>
  </si>
  <si>
    <t>　都市計画税</t>
    <rPh sb="1" eb="3">
      <t>トシ</t>
    </rPh>
    <rPh sb="3" eb="5">
      <t>ケイカク</t>
    </rPh>
    <rPh sb="5" eb="6">
      <t>ゼイ</t>
    </rPh>
    <phoneticPr fontId="32"/>
  </si>
  <si>
    <t>　使用料・手数料</t>
    <rPh sb="1" eb="4">
      <t>シヨウリョウ</t>
    </rPh>
    <rPh sb="5" eb="8">
      <t>テスウリョウ</t>
    </rPh>
    <phoneticPr fontId="3"/>
  </si>
  <si>
    <t>自ら居住する住居のリフォームを行う者への助成</t>
    <rPh sb="0" eb="1">
      <t>ミズカ</t>
    </rPh>
    <rPh sb="2" eb="4">
      <t>キョジュウ</t>
    </rPh>
    <rPh sb="6" eb="8">
      <t>ジュウキョ</t>
    </rPh>
    <rPh sb="15" eb="16">
      <t>オコナ</t>
    </rPh>
    <rPh sb="17" eb="18">
      <t>シャ</t>
    </rPh>
    <rPh sb="20" eb="22">
      <t>ジョセイ</t>
    </rPh>
    <phoneticPr fontId="3"/>
  </si>
  <si>
    <t>　分担金・負担金・寄附金</t>
    <rPh sb="1" eb="4">
      <t>ブンタンキン</t>
    </rPh>
    <rPh sb="5" eb="8">
      <t>フタンキン</t>
    </rPh>
    <rPh sb="9" eb="11">
      <t>キフ</t>
    </rPh>
    <rPh sb="11" eb="12">
      <t>キン</t>
    </rPh>
    <phoneticPr fontId="32"/>
  </si>
  <si>
    <t>　財産収入・諸収入</t>
    <rPh sb="1" eb="3">
      <t>ザイサン</t>
    </rPh>
    <rPh sb="3" eb="5">
      <t>シュウニュウ</t>
    </rPh>
    <rPh sb="6" eb="7">
      <t>ショ</t>
    </rPh>
    <rPh sb="7" eb="9">
      <t>シュウニュウ</t>
    </rPh>
    <phoneticPr fontId="32"/>
  </si>
  <si>
    <t>①</t>
  </si>
  <si>
    <t>②</t>
  </si>
  <si>
    <t>③</t>
  </si>
  <si>
    <t>①～⑦の合計　→</t>
    <rPh sb="4" eb="6">
      <t>ゴウケイ</t>
    </rPh>
    <phoneticPr fontId="3"/>
  </si>
  <si>
    <t>（単位：円　）</t>
    <rPh sb="1" eb="3">
      <t>タンイ</t>
    </rPh>
    <rPh sb="4" eb="5">
      <t>エン</t>
    </rPh>
    <phoneticPr fontId="3"/>
  </si>
  <si>
    <t>（単位：円）</t>
    <rPh sb="1" eb="3">
      <t>タンイ</t>
    </rPh>
    <rPh sb="4" eb="5">
      <t>エン</t>
    </rPh>
    <phoneticPr fontId="30"/>
  </si>
  <si>
    <t>畜産・酪農業者への農業施設整備補助</t>
    <rPh sb="0" eb="2">
      <t>チクサン</t>
    </rPh>
    <rPh sb="3" eb="5">
      <t>ラクノウ</t>
    </rPh>
    <rPh sb="5" eb="7">
      <t>ギョウシャ</t>
    </rPh>
    <rPh sb="9" eb="11">
      <t>ノウギョウ</t>
    </rPh>
    <rPh sb="11" eb="13">
      <t>シセツ</t>
    </rPh>
    <rPh sb="13" eb="15">
      <t>セイビ</t>
    </rPh>
    <rPh sb="15" eb="17">
      <t>ホジョ</t>
    </rPh>
    <phoneticPr fontId="3"/>
  </si>
  <si>
    <t>県営事業負担金</t>
    <rPh sb="0" eb="2">
      <t>ケンエイ</t>
    </rPh>
    <rPh sb="2" eb="4">
      <t>ジギョウ</t>
    </rPh>
    <rPh sb="4" eb="7">
      <t>フタンキン</t>
    </rPh>
    <phoneticPr fontId="3"/>
  </si>
  <si>
    <t>市内に住宅を新築する者への助成</t>
    <rPh sb="0" eb="2">
      <t>シナイ</t>
    </rPh>
    <rPh sb="3" eb="5">
      <t>ジュウタク</t>
    </rPh>
    <rPh sb="6" eb="8">
      <t>シンチク</t>
    </rPh>
    <rPh sb="10" eb="11">
      <t>シャ</t>
    </rPh>
    <rPh sb="13" eb="15">
      <t>ジョセイ</t>
    </rPh>
    <phoneticPr fontId="3"/>
  </si>
  <si>
    <t>合併処理浄化槽設置整備事業補助金</t>
  </si>
  <si>
    <t>合併処理浄化槽設置者</t>
    <rPh sb="0" eb="2">
      <t>ガッペイ</t>
    </rPh>
    <rPh sb="2" eb="4">
      <t>ショリ</t>
    </rPh>
    <rPh sb="4" eb="7">
      <t>ジョウカソウ</t>
    </rPh>
    <rPh sb="9" eb="10">
      <t>シャ</t>
    </rPh>
    <phoneticPr fontId="3"/>
  </si>
  <si>
    <t>岡山県後期高齢者医療広域連合負担金</t>
    <rPh sb="0" eb="3">
      <t>オカヤマケン</t>
    </rPh>
    <rPh sb="3" eb="5">
      <t>コウキ</t>
    </rPh>
    <rPh sb="5" eb="8">
      <t>コウレイシャ</t>
    </rPh>
    <rPh sb="8" eb="10">
      <t>イリョウ</t>
    </rPh>
    <phoneticPr fontId="3"/>
  </si>
  <si>
    <t>岡山県後期高齢者医療広域連合</t>
  </si>
  <si>
    <t>広域連合への経費負担</t>
    <rPh sb="0" eb="2">
      <t>コウイキ</t>
    </rPh>
    <rPh sb="2" eb="4">
      <t>レンゴウ</t>
    </rPh>
    <rPh sb="6" eb="8">
      <t>ケイヒ</t>
    </rPh>
    <rPh sb="8" eb="10">
      <t>フタン</t>
    </rPh>
    <phoneticPr fontId="3"/>
  </si>
  <si>
    <t>笠岡市民病院事業会計補助金</t>
    <rPh sb="0" eb="4">
      <t>カサオカシミン</t>
    </rPh>
    <rPh sb="4" eb="6">
      <t>ビョウイン</t>
    </rPh>
    <rPh sb="6" eb="8">
      <t>ジギョウ</t>
    </rPh>
    <rPh sb="8" eb="10">
      <t>カイケイ</t>
    </rPh>
    <rPh sb="10" eb="13">
      <t>ホジョキン</t>
    </rPh>
    <phoneticPr fontId="3"/>
  </si>
  <si>
    <t>笠岡市民病院</t>
    <rPh sb="0" eb="4">
      <t>カサオカシミン</t>
    </rPh>
    <rPh sb="4" eb="6">
      <t>ビョウイン</t>
    </rPh>
    <phoneticPr fontId="3"/>
  </si>
  <si>
    <t>笠岡市民病院への補助金</t>
    <rPh sb="0" eb="4">
      <t>カサオカシミン</t>
    </rPh>
    <rPh sb="4" eb="6">
      <t>ビョウイン</t>
    </rPh>
    <rPh sb="8" eb="11">
      <t>ホジョキン</t>
    </rPh>
    <phoneticPr fontId="3"/>
  </si>
  <si>
    <t>まちづくり協議会</t>
    <rPh sb="5" eb="6">
      <t>キョウ</t>
    </rPh>
    <rPh sb="6" eb="8">
      <t>ギカイ</t>
    </rPh>
    <phoneticPr fontId="3"/>
  </si>
  <si>
    <t>まちづくり協議会が行う事業に対する交付金</t>
    <rPh sb="5" eb="8">
      <t>キョウギカイ</t>
    </rPh>
    <rPh sb="9" eb="10">
      <t>オコナ</t>
    </rPh>
    <rPh sb="11" eb="13">
      <t>ジギョウ</t>
    </rPh>
    <rPh sb="14" eb="15">
      <t>タイ</t>
    </rPh>
    <rPh sb="17" eb="20">
      <t>コウフキン</t>
    </rPh>
    <phoneticPr fontId="3"/>
  </si>
  <si>
    <t>西部環境整備施設組合負担金</t>
  </si>
  <si>
    <t>西部衛生施設組合</t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</si>
  <si>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</si>
  <si>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分担金・負担金</t>
    <rPh sb="0" eb="3">
      <t>ブンタンキン</t>
    </rPh>
    <rPh sb="4" eb="7">
      <t>フタンキン</t>
    </rPh>
    <phoneticPr fontId="3"/>
  </si>
  <si>
    <t>岡山県</t>
  </si>
  <si>
    <t>笠岡地区消防組合負担金</t>
  </si>
  <si>
    <t>笠岡地区消防組合</t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</si>
  <si>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</si>
  <si>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下水道事業会計への経費負担</t>
    <rPh sb="0" eb="3">
      <t>ゲスイドウ</t>
    </rPh>
    <rPh sb="3" eb="5">
      <t>ジギョウ</t>
    </rPh>
    <rPh sb="5" eb="7">
      <t>カイケイ</t>
    </rPh>
    <rPh sb="9" eb="11">
      <t>ケイヒ</t>
    </rPh>
    <rPh sb="11" eb="13">
      <t>フタン</t>
    </rPh>
    <phoneticPr fontId="3"/>
  </si>
  <si>
    <t>中小企業設備投資促進補助金</t>
  </si>
  <si>
    <t>設備投資を行う中小企業に対する助成</t>
    <rPh sb="0" eb="2">
      <t>セツビ</t>
    </rPh>
    <rPh sb="2" eb="4">
      <t>トウシ</t>
    </rPh>
    <rPh sb="5" eb="6">
      <t>オコナ</t>
    </rPh>
    <rPh sb="7" eb="9">
      <t>チュウショウ</t>
    </rPh>
    <rPh sb="9" eb="11">
      <t>キギョウ</t>
    </rPh>
    <rPh sb="12" eb="13">
      <t>タイ</t>
    </rPh>
    <rPh sb="15" eb="17">
      <t>ジョセイ</t>
    </rPh>
    <phoneticPr fontId="3"/>
  </si>
  <si>
    <t>道路，河川，港湾等の県事業に対する経費負担</t>
    <rPh sb="0" eb="2">
      <t>ドウロ</t>
    </rPh>
    <rPh sb="3" eb="5">
      <t>カセン</t>
    </rPh>
    <rPh sb="6" eb="8">
      <t>コウワン</t>
    </rPh>
    <rPh sb="8" eb="9">
      <t>トウ</t>
    </rPh>
    <rPh sb="10" eb="11">
      <t>ケン</t>
    </rPh>
    <rPh sb="11" eb="13">
      <t>ジギョウ</t>
    </rPh>
    <rPh sb="14" eb="15">
      <t>タイ</t>
    </rPh>
    <rPh sb="17" eb="19">
      <t>ケイヒ</t>
    </rPh>
    <rPh sb="19" eb="21">
      <t>フタン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</si>
</sst>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0;[Red]\-#,##0.000"/>
    <numFmt numFmtId="177" formatCode="0.0%"/>
    <numFmt numFmtId="178" formatCode="0.0000%"/>
    <numFmt numFmtId="179" formatCode="#,##0,;\-#,##0,;&quot;-&quot;"/>
    <numFmt numFmtId="180" formatCode="#,##0.0000;[Red]\-#,##0.0000"/>
    <numFmt numFmtId="181" formatCode="0.0000"/>
    <numFmt numFmtId="182" formatCode="#,##0;&quot;△ &quot;#,##0"/>
    <numFmt numFmtId="183" formatCode="0.000"/>
  </numFmts>
  <fonts count="37">
    <font>
      <sz val="11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6"/>
      <name val="ＭＳ Ｐゴシック"/>
      <family val="3"/>
    </font>
    <font>
      <sz val="12"/>
      <color theme="1"/>
      <name val="ＭＳ Ｐゴシック"/>
      <family val="3"/>
      <scheme val="minor"/>
    </font>
    <font>
      <u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  <scheme val="minor"/>
    </font>
    <font>
      <sz val="12"/>
      <name val="ＭＳ Ｐゴシック"/>
      <family val="3"/>
    </font>
    <font>
      <sz val="14"/>
      <color theme="1"/>
      <name val="ＭＳ Ｐゴシック"/>
      <family val="3"/>
      <scheme val="minor"/>
    </font>
    <font>
      <sz val="14"/>
      <name val="ＭＳ Ｐゴシック"/>
      <family val="3"/>
    </font>
    <font>
      <sz val="18"/>
      <color theme="1"/>
      <name val="ＭＳ Ｐゴシック"/>
      <family val="3"/>
      <scheme val="minor"/>
    </font>
    <font>
      <sz val="10"/>
      <name val="ＭＳ Ｐゴシック"/>
      <family val="3"/>
    </font>
    <font>
      <sz val="9"/>
      <color rgb="FFFF0000"/>
      <name val="ＭＳ Ｐゴシック"/>
      <family val="3"/>
    </font>
    <font>
      <sz val="8"/>
      <name val="ＭＳ Ｐゴシック"/>
      <family val="3"/>
    </font>
    <font>
      <sz val="18"/>
      <name val="ＭＳ Ｐゴシック"/>
      <family val="3"/>
      <scheme val="minor"/>
    </font>
    <font>
      <sz val="9"/>
      <name val="ＭＳ Ｐゴシック"/>
      <family val="3"/>
    </font>
    <font>
      <sz val="7"/>
      <name val="ＭＳ ゴシック"/>
      <family val="3"/>
    </font>
    <font>
      <sz val="7"/>
      <color theme="1"/>
      <name val="ＭＳ Ｐゴシック"/>
      <family val="3"/>
      <scheme val="minor"/>
    </font>
    <font>
      <sz val="11"/>
      <name val="ＭＳ ゴシック"/>
      <family val="3"/>
    </font>
    <font>
      <sz val="12"/>
      <name val="ＭＳ ゴシック"/>
      <family val="3"/>
    </font>
    <font>
      <sz val="10"/>
      <name val="ＭＳ ゴシック"/>
      <family val="3"/>
    </font>
    <font>
      <sz val="8"/>
      <color theme="1"/>
      <name val="ＭＳ Ｐゴシック"/>
      <family val="3"/>
      <scheme val="minor"/>
    </font>
    <font>
      <sz val="11"/>
      <color rgb="FFFF0000"/>
      <name val="ＭＳ Ｐゴシック"/>
      <family val="3"/>
    </font>
    <font>
      <sz val="5"/>
      <color theme="1"/>
      <name val="ＭＳ Ｐゴシック"/>
      <family val="3"/>
      <scheme val="minor"/>
    </font>
    <font>
      <sz val="5"/>
      <name val="ＭＳ Ｐゴシック"/>
      <family val="3"/>
    </font>
    <font>
      <b/>
      <sz val="10"/>
      <color indexed="12"/>
      <name val="ＭＳ 明朝"/>
      <family val="1"/>
    </font>
    <font>
      <sz val="8"/>
      <color theme="1"/>
      <name val="ＭＳ Ｐゴシック"/>
      <family val="3"/>
      <scheme val="minor"/>
    </font>
    <font>
      <sz val="10"/>
      <color theme="1"/>
      <name val="ＭＳ Ｐゴシック"/>
      <family val="3"/>
    </font>
    <font>
      <sz val="10"/>
      <color indexed="8"/>
      <name val="ＭＳ Ｐゴシック"/>
      <family val="3"/>
    </font>
    <font>
      <b/>
      <sz val="14"/>
      <name val="ＭＳ Ｐゴシック"/>
      <family val="3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2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3" fontId="2" fillId="0" borderId="5" xfId="2" applyNumberFormat="1" applyFont="1" applyBorder="1" applyAlignment="1">
      <alignment horizontal="right" vertical="center" wrapText="1"/>
    </xf>
    <xf numFmtId="3" fontId="2" fillId="0" borderId="3" xfId="2" applyNumberFormat="1" applyFont="1" applyBorder="1" applyAlignment="1">
      <alignment horizontal="right" vertical="center" wrapText="1"/>
    </xf>
    <xf numFmtId="0" fontId="7" fillId="0" borderId="16" xfId="2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7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38" fontId="7" fillId="0" borderId="3" xfId="5" applyFont="1" applyBorder="1">
      <alignment vertical="center"/>
    </xf>
    <xf numFmtId="176" fontId="7" fillId="0" borderId="3" xfId="5" applyNumberFormat="1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38" fontId="7" fillId="2" borderId="3" xfId="5" applyFont="1" applyFill="1" applyBorder="1">
      <alignment vertical="center"/>
    </xf>
    <xf numFmtId="38" fontId="14" fillId="0" borderId="3" xfId="5" applyFont="1" applyBorder="1">
      <alignment vertical="center"/>
    </xf>
    <xf numFmtId="38" fontId="8" fillId="0" borderId="3" xfId="5" applyFont="1" applyBorder="1">
      <alignment vertical="center"/>
    </xf>
    <xf numFmtId="177" fontId="7" fillId="0" borderId="3" xfId="5" applyNumberFormat="1" applyFont="1" applyBorder="1">
      <alignment vertical="center"/>
    </xf>
    <xf numFmtId="178" fontId="7" fillId="2" borderId="3" xfId="5" applyNumberFormat="1" applyFont="1" applyFill="1" applyBorder="1">
      <alignment vertical="center"/>
    </xf>
    <xf numFmtId="178" fontId="8" fillId="0" borderId="3" xfId="5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38" fontId="2" fillId="0" borderId="19" xfId="5" applyFont="1" applyBorder="1">
      <alignment vertical="center"/>
    </xf>
    <xf numFmtId="3" fontId="2" fillId="0" borderId="19" xfId="0" applyNumberFormat="1" applyFont="1" applyBorder="1">
      <alignment vertical="center"/>
    </xf>
    <xf numFmtId="0" fontId="7" fillId="0" borderId="18" xfId="0" applyFont="1" applyBorder="1">
      <alignment vertical="center"/>
    </xf>
    <xf numFmtId="38" fontId="15" fillId="0" borderId="19" xfId="5" applyFont="1" applyBorder="1">
      <alignment vertical="center"/>
    </xf>
    <xf numFmtId="38" fontId="15" fillId="0" borderId="3" xfId="5" applyFont="1" applyBorder="1">
      <alignment vertical="center"/>
    </xf>
    <xf numFmtId="0" fontId="2" fillId="0" borderId="19" xfId="0" applyFont="1" applyBorder="1">
      <alignment vertical="center"/>
    </xf>
    <xf numFmtId="0" fontId="2" fillId="0" borderId="17" xfId="0" applyFont="1" applyBorder="1" applyAlignment="1">
      <alignment horizontal="center" vertical="center" wrapText="1"/>
    </xf>
    <xf numFmtId="38" fontId="2" fillId="0" borderId="3" xfId="5" applyFont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9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0" fillId="0" borderId="0" xfId="5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9" fillId="0" borderId="18" xfId="0" applyFont="1" applyBorder="1">
      <alignment vertical="center"/>
    </xf>
    <xf numFmtId="38" fontId="2" fillId="0" borderId="7" xfId="5" applyFont="1" applyFill="1" applyBorder="1">
      <alignment vertical="center"/>
    </xf>
    <xf numFmtId="38" fontId="2" fillId="0" borderId="17" xfId="5" applyFont="1" applyFill="1" applyBorder="1">
      <alignment vertical="center"/>
    </xf>
    <xf numFmtId="38" fontId="2" fillId="0" borderId="20" xfId="5" applyFont="1" applyFill="1" applyBorder="1">
      <alignment vertical="center"/>
    </xf>
    <xf numFmtId="38" fontId="2" fillId="0" borderId="21" xfId="5" applyFont="1" applyFill="1" applyBorder="1">
      <alignment vertical="center"/>
    </xf>
    <xf numFmtId="38" fontId="18" fillId="0" borderId="21" xfId="5" applyFont="1" applyFill="1" applyBorder="1">
      <alignment vertical="center"/>
    </xf>
    <xf numFmtId="0" fontId="6" fillId="0" borderId="18" xfId="0" applyFont="1" applyBorder="1" applyAlignment="1">
      <alignment horizontal="left" vertical="center"/>
    </xf>
    <xf numFmtId="38" fontId="6" fillId="0" borderId="0" xfId="5" applyFont="1" applyBorder="1" applyAlignment="1">
      <alignment horizontal="right" vertical="center"/>
    </xf>
    <xf numFmtId="38" fontId="18" fillId="0" borderId="3" xfId="5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38" fontId="11" fillId="0" borderId="0" xfId="5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38" fontId="20" fillId="0" borderId="3" xfId="5" applyFont="1" applyBorder="1" applyAlignment="1">
      <alignment vertical="center"/>
    </xf>
    <xf numFmtId="38" fontId="20" fillId="0" borderId="5" xfId="5" applyFont="1" applyBorder="1" applyAlignment="1">
      <alignment vertical="center"/>
    </xf>
    <xf numFmtId="0" fontId="19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/>
    </xf>
    <xf numFmtId="38" fontId="20" fillId="0" borderId="25" xfId="5" applyFont="1" applyBorder="1">
      <alignment vertical="center"/>
    </xf>
    <xf numFmtId="38" fontId="20" fillId="0" borderId="5" xfId="5" applyFont="1" applyBorder="1">
      <alignment vertical="center"/>
    </xf>
    <xf numFmtId="38" fontId="3" fillId="0" borderId="0" xfId="0" applyNumberFormat="1" applyFont="1">
      <alignment vertical="center"/>
    </xf>
    <xf numFmtId="38" fontId="20" fillId="0" borderId="3" xfId="5" applyFont="1" applyBorder="1">
      <alignment vertical="center"/>
    </xf>
    <xf numFmtId="0" fontId="19" fillId="3" borderId="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right"/>
    </xf>
    <xf numFmtId="38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8" fontId="23" fillId="0" borderId="25" xfId="5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38" fontId="23" fillId="0" borderId="29" xfId="5" applyNumberFormat="1" applyFont="1" applyBorder="1" applyAlignment="1">
      <alignment vertical="center"/>
    </xf>
    <xf numFmtId="38" fontId="23" fillId="0" borderId="3" xfId="5" applyNumberFormat="1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10" fontId="23" fillId="0" borderId="3" xfId="6" applyNumberFormat="1" applyFont="1" applyBorder="1" applyAlignment="1">
      <alignment vertical="center"/>
    </xf>
    <xf numFmtId="179" fontId="21" fillId="0" borderId="16" xfId="5" applyNumberFormat="1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180" fontId="21" fillId="0" borderId="0" xfId="5" applyNumberFormat="1" applyFont="1" applyAlignment="1">
      <alignment vertical="center"/>
    </xf>
    <xf numFmtId="181" fontId="21" fillId="0" borderId="0" xfId="0" applyNumberFormat="1" applyFont="1" applyAlignment="1">
      <alignment vertical="center"/>
    </xf>
    <xf numFmtId="38" fontId="21" fillId="0" borderId="0" xfId="0" applyNumberFormat="1" applyFont="1" applyAlignment="1">
      <alignment vertical="center"/>
    </xf>
    <xf numFmtId="0" fontId="21" fillId="0" borderId="33" xfId="0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3" xfId="5" applyFont="1" applyBorder="1">
      <alignment vertical="center"/>
    </xf>
    <xf numFmtId="182" fontId="2" fillId="0" borderId="3" xfId="5" applyNumberFormat="1" applyFont="1" applyBorder="1">
      <alignment vertical="center"/>
    </xf>
    <xf numFmtId="182" fontId="9" fillId="0" borderId="3" xfId="5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shrinkToFit="1"/>
    </xf>
    <xf numFmtId="0" fontId="24" fillId="0" borderId="3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8" xfId="0" applyFont="1" applyBorder="1" applyAlignment="1">
      <alignment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8" xfId="0" applyFont="1" applyBorder="1" applyAlignment="1">
      <alignment vertical="center" shrinkToFit="1"/>
    </xf>
    <xf numFmtId="0" fontId="24" fillId="0" borderId="4" xfId="0" applyFont="1" applyBorder="1" applyAlignment="1">
      <alignment horizontal="center" vertical="center" wrapText="1"/>
    </xf>
    <xf numFmtId="38" fontId="16" fillId="0" borderId="4" xfId="5" applyFont="1" applyBorder="1">
      <alignment vertical="center"/>
    </xf>
    <xf numFmtId="38" fontId="16" fillId="0" borderId="8" xfId="5" applyFont="1" applyBorder="1">
      <alignment vertical="center"/>
    </xf>
    <xf numFmtId="38" fontId="24" fillId="0" borderId="4" xfId="5" applyFont="1" applyBorder="1" applyAlignment="1">
      <alignment vertical="center"/>
    </xf>
    <xf numFmtId="38" fontId="24" fillId="0" borderId="4" xfId="5" applyFont="1" applyBorder="1">
      <alignment vertical="center"/>
    </xf>
    <xf numFmtId="0" fontId="24" fillId="0" borderId="2" xfId="0" applyFont="1" applyBorder="1" applyAlignment="1">
      <alignment horizontal="right" vertical="center"/>
    </xf>
    <xf numFmtId="0" fontId="24" fillId="0" borderId="17" xfId="0" applyFont="1" applyBorder="1" applyAlignment="1">
      <alignment vertical="center" wrapText="1"/>
    </xf>
    <xf numFmtId="0" fontId="24" fillId="0" borderId="3" xfId="0" applyFont="1" applyBorder="1" applyAlignment="1">
      <alignment vertical="center" shrinkToFit="1"/>
    </xf>
    <xf numFmtId="0" fontId="24" fillId="0" borderId="3" xfId="0" applyFont="1" applyBorder="1" applyAlignment="1">
      <alignment vertical="center" wrapText="1"/>
    </xf>
    <xf numFmtId="0" fontId="24" fillId="0" borderId="35" xfId="0" applyFont="1" applyBorder="1" applyAlignment="1">
      <alignment horizontal="center" vertical="center" wrapText="1"/>
    </xf>
    <xf numFmtId="38" fontId="24" fillId="0" borderId="0" xfId="5" applyFont="1">
      <alignment vertical="center"/>
    </xf>
    <xf numFmtId="0" fontId="24" fillId="0" borderId="0" xfId="0" applyFont="1" applyAlignment="1">
      <alignment horizontal="left"/>
    </xf>
    <xf numFmtId="0" fontId="16" fillId="0" borderId="3" xfId="3" applyFont="1" applyBorder="1" applyAlignment="1">
      <alignment horizontal="center" vertical="center"/>
    </xf>
    <xf numFmtId="0" fontId="16" fillId="0" borderId="3" xfId="3" applyFont="1" applyBorder="1" applyAlignment="1">
      <alignment horizontal="centerContinuous" vertical="center" wrapText="1"/>
    </xf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38" fontId="16" fillId="0" borderId="3" xfId="5" applyFont="1" applyBorder="1" applyAlignment="1">
      <alignment vertical="center"/>
    </xf>
    <xf numFmtId="38" fontId="24" fillId="0" borderId="3" xfId="5" applyFont="1" applyBorder="1" applyAlignment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38" fontId="6" fillId="3" borderId="0" xfId="5" applyFont="1" applyFill="1">
      <alignment vertical="center"/>
    </xf>
    <xf numFmtId="0" fontId="6" fillId="3" borderId="3" xfId="0" applyFont="1" applyFill="1" applyBorder="1">
      <alignment vertical="center"/>
    </xf>
    <xf numFmtId="0" fontId="6" fillId="3" borderId="17" xfId="0" applyFont="1" applyFill="1" applyBorder="1" applyAlignment="1">
      <alignment horizontal="center" vertical="center"/>
    </xf>
    <xf numFmtId="38" fontId="8" fillId="3" borderId="0" xfId="5" applyFont="1" applyFill="1">
      <alignment vertical="center"/>
    </xf>
    <xf numFmtId="0" fontId="8" fillId="3" borderId="0" xfId="0" applyFont="1" applyFill="1">
      <alignment vertical="center"/>
    </xf>
    <xf numFmtId="182" fontId="0" fillId="3" borderId="3" xfId="5" applyNumberFormat="1" applyFont="1" applyFill="1" applyBorder="1">
      <alignment vertical="center"/>
    </xf>
    <xf numFmtId="182" fontId="25" fillId="3" borderId="3" xfId="5" applyNumberFormat="1" applyFont="1" applyFill="1" applyBorder="1">
      <alignment vertical="center"/>
    </xf>
    <xf numFmtId="182" fontId="6" fillId="3" borderId="17" xfId="5" applyNumberFormat="1" applyFont="1" applyFill="1" applyBorder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182" fontId="0" fillId="3" borderId="5" xfId="5" applyNumberFormat="1" applyFont="1" applyFill="1" applyBorder="1" applyAlignment="1">
      <alignment horizontal="right" vertical="center"/>
    </xf>
    <xf numFmtId="182" fontId="25" fillId="3" borderId="5" xfId="5" applyNumberFormat="1" applyFont="1" applyFill="1" applyBorder="1" applyAlignment="1">
      <alignment horizontal="right" vertical="center"/>
    </xf>
    <xf numFmtId="182" fontId="0" fillId="3" borderId="9" xfId="5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182" fontId="0" fillId="3" borderId="3" xfId="5" applyNumberFormat="1" applyFont="1" applyFill="1" applyBorder="1" applyAlignment="1">
      <alignment horizontal="right" vertical="center"/>
    </xf>
    <xf numFmtId="182" fontId="25" fillId="3" borderId="3" xfId="5" applyNumberFormat="1" applyFont="1" applyFill="1" applyBorder="1" applyAlignment="1">
      <alignment horizontal="right" vertical="center"/>
    </xf>
    <xf numFmtId="182" fontId="0" fillId="3" borderId="17" xfId="5" applyNumberFormat="1" applyFont="1" applyFill="1" applyBorder="1" applyAlignment="1">
      <alignment horizontal="right" vertical="center"/>
    </xf>
    <xf numFmtId="182" fontId="6" fillId="3" borderId="0" xfId="0" applyNumberFormat="1" applyFont="1" applyFill="1">
      <alignment vertical="center"/>
    </xf>
    <xf numFmtId="183" fontId="6" fillId="3" borderId="0" xfId="0" applyNumberFormat="1" applyFont="1" applyFill="1">
      <alignment vertical="center"/>
    </xf>
    <xf numFmtId="3" fontId="6" fillId="3" borderId="0" xfId="0" applyNumberFormat="1" applyFont="1" applyFill="1">
      <alignment vertical="center"/>
    </xf>
    <xf numFmtId="0" fontId="26" fillId="0" borderId="0" xfId="0" applyFont="1" applyBorder="1" applyAlignment="1">
      <alignment horizontal="left" vertical="center"/>
    </xf>
    <xf numFmtId="0" fontId="27" fillId="0" borderId="0" xfId="2" applyFont="1" applyBorder="1" applyAlignment="1">
      <alignment horizontal="center" vertical="center" wrapText="1"/>
    </xf>
    <xf numFmtId="0" fontId="27" fillId="0" borderId="0" xfId="2" applyFont="1" applyBorder="1">
      <alignment vertical="center"/>
    </xf>
    <xf numFmtId="0" fontId="27" fillId="0" borderId="0" xfId="2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38" fontId="27" fillId="0" borderId="0" xfId="5" applyFont="1" applyBorder="1">
      <alignment vertical="center"/>
    </xf>
    <xf numFmtId="0" fontId="7" fillId="0" borderId="3" xfId="2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3" xfId="2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7" fillId="0" borderId="4" xfId="2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left" vertical="center" wrapText="1"/>
    </xf>
    <xf numFmtId="3" fontId="9" fillId="0" borderId="11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3" borderId="22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16" xfId="0" applyFont="1" applyFill="1" applyBorder="1" applyAlignment="1">
      <alignment horizontal="left" vertical="center" wrapText="1"/>
    </xf>
    <xf numFmtId="0" fontId="24" fillId="3" borderId="34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left" vertical="center" wrapText="1"/>
    </xf>
    <xf numFmtId="0" fontId="24" fillId="3" borderId="22" xfId="0" applyFont="1" applyFill="1" applyBorder="1" applyAlignment="1">
      <alignment horizontal="left" vertical="center"/>
    </xf>
    <xf numFmtId="0" fontId="24" fillId="3" borderId="26" xfId="0" applyFont="1" applyFill="1" applyBorder="1" applyAlignment="1">
      <alignment horizontal="left" vertical="center"/>
    </xf>
    <xf numFmtId="0" fontId="24" fillId="3" borderId="16" xfId="0" applyFont="1" applyFill="1" applyBorder="1" applyAlignment="1">
      <alignment horizontal="left" vertical="center"/>
    </xf>
    <xf numFmtId="0" fontId="24" fillId="3" borderId="34" xfId="0" applyFont="1" applyFill="1" applyBorder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24" fillId="3" borderId="9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6" fillId="3" borderId="21" xfId="3" applyFont="1" applyFill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38" fontId="9" fillId="3" borderId="0" xfId="5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</cellXfs>
  <cellStyles count="7">
    <cellStyle name="パーセント" xfId="6" builtinId="5"/>
    <cellStyle name="桁区切り" xfId="5" builtinId="6"/>
    <cellStyle name="桁区切り 2" xfId="1"/>
    <cellStyle name="標準" xfId="0" builtinId="0"/>
    <cellStyle name="標準 2" xfId="2"/>
    <cellStyle name="標準_附属明細表PL・NW・WS　20060423修正版" xfId="3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123825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28575" y="571500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4" name="直線コネクタ 3"/>
        <xdr:cNvCxnSpPr/>
      </xdr:nvCxnSpPr>
      <xdr:spPr>
        <a:xfrm>
          <a:off x="28575" y="1193165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809625</xdr:colOff>
      <xdr:row>3</xdr:row>
      <xdr:rowOff>0</xdr:rowOff>
    </xdr:from>
    <xdr:to>
      <xdr:col>3</xdr:col>
      <xdr:colOff>0</xdr:colOff>
      <xdr:row>6</xdr:row>
      <xdr:rowOff>0</xdr:rowOff>
    </xdr:to>
    <xdr:cxnSp macro="">
      <xdr:nvCxnSpPr>
        <xdr:cNvPr id="5" name="直線コネクタ 4"/>
        <xdr:cNvCxnSpPr/>
      </xdr:nvCxnSpPr>
      <xdr:spPr>
        <a:xfrm flipV="1">
          <a:off x="2409825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236220</xdr:rowOff>
    </xdr:from>
    <xdr:to>
      <xdr:col>3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28575" y="807720"/>
          <a:ext cx="2381250" cy="444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8" name="直線コネクタ 7"/>
        <xdr:cNvCxnSpPr/>
      </xdr:nvCxnSpPr>
      <xdr:spPr>
        <a:xfrm>
          <a:off x="28575" y="1002665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3810</xdr:rowOff>
    </xdr:to>
    <xdr:cxnSp macro="">
      <xdr:nvCxnSpPr>
        <xdr:cNvPr id="12" name="直線コネクタ 11"/>
        <xdr:cNvCxnSpPr/>
      </xdr:nvCxnSpPr>
      <xdr:spPr>
        <a:xfrm flipV="1">
          <a:off x="28575" y="1002665"/>
          <a:ext cx="2381250" cy="381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123825</xdr:rowOff>
    </xdr:from>
    <xdr:to>
      <xdr:col>3</xdr:col>
      <xdr:colOff>0</xdr:colOff>
      <xdr:row>3</xdr:row>
      <xdr:rowOff>0</xdr:rowOff>
    </xdr:to>
    <xdr:cxnSp macro="">
      <xdr:nvCxnSpPr>
        <xdr:cNvPr id="13" name="直線コネクタ 12"/>
        <xdr:cNvCxnSpPr/>
      </xdr:nvCxnSpPr>
      <xdr:spPr>
        <a:xfrm>
          <a:off x="28575" y="571500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5" name="直線コネクタ 14"/>
        <xdr:cNvCxnSpPr/>
      </xdr:nvCxnSpPr>
      <xdr:spPr>
        <a:xfrm>
          <a:off x="28575" y="1193165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809625</xdr:colOff>
      <xdr:row>3</xdr:row>
      <xdr:rowOff>0</xdr:rowOff>
    </xdr:from>
    <xdr:to>
      <xdr:col>3</xdr:col>
      <xdr:colOff>0</xdr:colOff>
      <xdr:row>6</xdr:row>
      <xdr:rowOff>0</xdr:rowOff>
    </xdr:to>
    <xdr:cxnSp macro="">
      <xdr:nvCxnSpPr>
        <xdr:cNvPr id="16" name="直線コネクタ 15"/>
        <xdr:cNvCxnSpPr/>
      </xdr:nvCxnSpPr>
      <xdr:spPr>
        <a:xfrm flipV="1">
          <a:off x="2409825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236220</xdr:rowOff>
    </xdr:from>
    <xdr:to>
      <xdr:col>3</xdr:col>
      <xdr:colOff>0</xdr:colOff>
      <xdr:row>4</xdr:row>
      <xdr:rowOff>0</xdr:rowOff>
    </xdr:to>
    <xdr:cxnSp macro="">
      <xdr:nvCxnSpPr>
        <xdr:cNvPr id="18" name="直線コネクタ 17"/>
        <xdr:cNvCxnSpPr/>
      </xdr:nvCxnSpPr>
      <xdr:spPr>
        <a:xfrm>
          <a:off x="28575" y="807720"/>
          <a:ext cx="2381250" cy="444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9" name="直線コネクタ 18"/>
        <xdr:cNvCxnSpPr/>
      </xdr:nvCxnSpPr>
      <xdr:spPr>
        <a:xfrm>
          <a:off x="28575" y="1002665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3810</xdr:rowOff>
    </xdr:to>
    <xdr:cxnSp macro="">
      <xdr:nvCxnSpPr>
        <xdr:cNvPr id="23" name="直線コネクタ 22"/>
        <xdr:cNvCxnSpPr/>
      </xdr:nvCxnSpPr>
      <xdr:spPr>
        <a:xfrm flipV="1">
          <a:off x="28575" y="1002665"/>
          <a:ext cx="2381250" cy="381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5"/>
  <sheetViews>
    <sheetView view="pageBreakPreview" topLeftCell="A34" zoomScaleSheetLayoutView="100" workbookViewId="0">
      <selection activeCell="J37" sqref="J37:K37"/>
    </sheetView>
  </sheetViews>
  <sheetFormatPr defaultRowHeight="13.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21" width="9" style="1" customWidth="1"/>
    <col min="22" max="16384" width="9" style="1"/>
  </cols>
  <sheetData>
    <row r="1" spans="1:19" ht="18.75" customHeight="1">
      <c r="A1" s="212" t="s">
        <v>193</v>
      </c>
      <c r="B1" s="212"/>
      <c r="C1" s="212"/>
      <c r="D1" s="212"/>
      <c r="E1" s="212"/>
    </row>
    <row r="2" spans="1:19" ht="24.75" customHeight="1">
      <c r="A2" s="213" t="s">
        <v>195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ht="19.5" customHeight="1">
      <c r="A3" s="212" t="s">
        <v>167</v>
      </c>
      <c r="B3" s="212"/>
      <c r="C3" s="212"/>
      <c r="D3" s="212"/>
      <c r="E3" s="212"/>
      <c r="F3" s="212"/>
      <c r="G3" s="2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9" ht="17.25" customHeight="1">
      <c r="A4" s="214" t="s">
        <v>196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</row>
    <row r="5" spans="1:19" ht="16.5" customHeight="1">
      <c r="A5" s="212" t="s">
        <v>198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</row>
    <row r="6" spans="1:19" ht="1.5" customHeight="1"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</row>
    <row r="7" spans="1:19" ht="20.25" customHeight="1">
      <c r="B7" s="2" t="s">
        <v>199</v>
      </c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6" t="s">
        <v>1</v>
      </c>
      <c r="R7" s="11"/>
    </row>
    <row r="8" spans="1:19" ht="37.5" customHeight="1">
      <c r="B8" s="186" t="s">
        <v>53</v>
      </c>
      <c r="C8" s="186"/>
      <c r="D8" s="216" t="s">
        <v>39</v>
      </c>
      <c r="E8" s="217"/>
      <c r="F8" s="216" t="s">
        <v>194</v>
      </c>
      <c r="G8" s="217"/>
      <c r="H8" s="216" t="s">
        <v>200</v>
      </c>
      <c r="I8" s="218"/>
      <c r="J8" s="216" t="s">
        <v>201</v>
      </c>
      <c r="K8" s="217"/>
      <c r="L8" s="218" t="s">
        <v>202</v>
      </c>
      <c r="M8" s="217"/>
      <c r="N8" s="217" t="s">
        <v>27</v>
      </c>
      <c r="O8" s="216"/>
      <c r="P8" s="219" t="s">
        <v>204</v>
      </c>
      <c r="Q8" s="220"/>
      <c r="R8" s="15"/>
    </row>
    <row r="9" spans="1:19" ht="14.1" customHeight="1">
      <c r="B9" s="196" t="s">
        <v>205</v>
      </c>
      <c r="C9" s="196"/>
      <c r="D9" s="192">
        <v>63332990642</v>
      </c>
      <c r="E9" s="193"/>
      <c r="F9" s="192">
        <v>1286109719</v>
      </c>
      <c r="G9" s="193"/>
      <c r="H9" s="192">
        <v>917516212</v>
      </c>
      <c r="I9" s="201"/>
      <c r="J9" s="192">
        <f>D9+F9-H9</f>
        <v>63701584149</v>
      </c>
      <c r="K9" s="193">
        <v>63332990551</v>
      </c>
      <c r="L9" s="201">
        <v>29414174162</v>
      </c>
      <c r="M9" s="193"/>
      <c r="N9" s="192">
        <v>825332252</v>
      </c>
      <c r="O9" s="201"/>
      <c r="P9" s="205">
        <f>J9-L9</f>
        <v>34287409987</v>
      </c>
      <c r="Q9" s="206">
        <v>34364701280</v>
      </c>
      <c r="R9" s="15"/>
    </row>
    <row r="10" spans="1:19" ht="14.1" customHeight="1">
      <c r="B10" s="196" t="s">
        <v>206</v>
      </c>
      <c r="C10" s="196"/>
      <c r="D10" s="192">
        <v>20286146584</v>
      </c>
      <c r="E10" s="193"/>
      <c r="F10" s="192">
        <v>27271796</v>
      </c>
      <c r="G10" s="193"/>
      <c r="H10" s="192">
        <v>149284720</v>
      </c>
      <c r="I10" s="201"/>
      <c r="J10" s="192">
        <f>D10+F10-H10</f>
        <v>20164133660</v>
      </c>
      <c r="K10" s="193">
        <v>63332990552</v>
      </c>
      <c r="L10" s="201"/>
      <c r="M10" s="193"/>
      <c r="N10" s="192"/>
      <c r="O10" s="201"/>
      <c r="P10" s="205">
        <f>J10-L10</f>
        <v>20164133660</v>
      </c>
      <c r="Q10" s="206">
        <v>34364701281</v>
      </c>
      <c r="R10" s="15"/>
    </row>
    <row r="11" spans="1:19" ht="14.1" customHeight="1">
      <c r="B11" s="194" t="s">
        <v>207</v>
      </c>
      <c r="C11" s="194"/>
      <c r="D11" s="192"/>
      <c r="E11" s="193"/>
      <c r="F11" s="192"/>
      <c r="G11" s="193"/>
      <c r="H11" s="192"/>
      <c r="I11" s="201"/>
      <c r="J11" s="192"/>
      <c r="K11" s="193"/>
      <c r="L11" s="201"/>
      <c r="M11" s="193"/>
      <c r="N11" s="192"/>
      <c r="O11" s="201"/>
      <c r="P11" s="205"/>
      <c r="Q11" s="206"/>
      <c r="R11" s="15"/>
    </row>
    <row r="12" spans="1:19" ht="14.1" customHeight="1">
      <c r="B12" s="194" t="s">
        <v>208</v>
      </c>
      <c r="C12" s="194"/>
      <c r="D12" s="192">
        <v>39001003956</v>
      </c>
      <c r="E12" s="193"/>
      <c r="F12" s="192">
        <v>870345773</v>
      </c>
      <c r="G12" s="193"/>
      <c r="H12" s="192">
        <v>283384292</v>
      </c>
      <c r="I12" s="201"/>
      <c r="J12" s="192">
        <f>D12+F12-H12</f>
        <v>39587965437</v>
      </c>
      <c r="K12" s="193">
        <v>63332990554</v>
      </c>
      <c r="L12" s="201">
        <v>27481402361</v>
      </c>
      <c r="M12" s="193"/>
      <c r="N12" s="192">
        <v>708009165</v>
      </c>
      <c r="O12" s="201"/>
      <c r="P12" s="205">
        <f>J12-L12</f>
        <v>12106563076</v>
      </c>
      <c r="Q12" s="206">
        <v>34364701283</v>
      </c>
      <c r="R12" s="15"/>
    </row>
    <row r="13" spans="1:19" ht="14.1" customHeight="1">
      <c r="B13" s="196" t="s">
        <v>209</v>
      </c>
      <c r="C13" s="196"/>
      <c r="D13" s="192">
        <v>3232599102</v>
      </c>
      <c r="E13" s="193"/>
      <c r="F13" s="192">
        <v>350854300</v>
      </c>
      <c r="G13" s="193"/>
      <c r="H13" s="192"/>
      <c r="I13" s="201"/>
      <c r="J13" s="192">
        <f>D13+F13-H13</f>
        <v>3583453402</v>
      </c>
      <c r="K13" s="193">
        <v>63332990555</v>
      </c>
      <c r="L13" s="201">
        <v>1690845402</v>
      </c>
      <c r="M13" s="193"/>
      <c r="N13" s="192">
        <v>114099187</v>
      </c>
      <c r="O13" s="201"/>
      <c r="P13" s="205">
        <f>J13-L13</f>
        <v>1892608000</v>
      </c>
      <c r="Q13" s="206">
        <v>34364701284</v>
      </c>
      <c r="R13" s="15"/>
    </row>
    <row r="14" spans="1:19" ht="14.1" customHeight="1">
      <c r="B14" s="194" t="s">
        <v>210</v>
      </c>
      <c r="C14" s="194"/>
      <c r="D14" s="192">
        <v>261582800</v>
      </c>
      <c r="E14" s="193"/>
      <c r="F14" s="192"/>
      <c r="G14" s="193"/>
      <c r="H14" s="192">
        <v>97030000</v>
      </c>
      <c r="I14" s="201"/>
      <c r="J14" s="192">
        <f>D14+F14-H14</f>
        <v>164552800</v>
      </c>
      <c r="K14" s="193">
        <v>63332990556</v>
      </c>
      <c r="L14" s="201">
        <v>164552799</v>
      </c>
      <c r="M14" s="193"/>
      <c r="N14" s="192"/>
      <c r="O14" s="201"/>
      <c r="P14" s="205">
        <f>J14-L14</f>
        <v>1</v>
      </c>
      <c r="Q14" s="206">
        <v>34364701285</v>
      </c>
      <c r="R14" s="15"/>
    </row>
    <row r="15" spans="1:19" ht="14.1" customHeight="1">
      <c r="B15" s="196" t="s">
        <v>211</v>
      </c>
      <c r="C15" s="196"/>
      <c r="D15" s="192">
        <v>161195000</v>
      </c>
      <c r="E15" s="193"/>
      <c r="F15" s="192"/>
      <c r="G15" s="193"/>
      <c r="H15" s="192"/>
      <c r="I15" s="201"/>
      <c r="J15" s="192">
        <f>D15+F15-H15</f>
        <v>161195000</v>
      </c>
      <c r="K15" s="193">
        <v>63332990557</v>
      </c>
      <c r="L15" s="201">
        <v>77373600</v>
      </c>
      <c r="M15" s="193"/>
      <c r="N15" s="192">
        <v>3223900</v>
      </c>
      <c r="O15" s="201"/>
      <c r="P15" s="205">
        <f>J15-L15</f>
        <v>83821400</v>
      </c>
      <c r="Q15" s="206">
        <v>34364701286</v>
      </c>
      <c r="R15" s="15"/>
    </row>
    <row r="16" spans="1:19" ht="14.1" customHeight="1">
      <c r="B16" s="194" t="s">
        <v>212</v>
      </c>
      <c r="C16" s="194"/>
      <c r="D16" s="192"/>
      <c r="E16" s="193"/>
      <c r="F16" s="192"/>
      <c r="G16" s="193"/>
      <c r="H16" s="192"/>
      <c r="I16" s="201"/>
      <c r="J16" s="192"/>
      <c r="K16" s="193">
        <v>63332990558</v>
      </c>
      <c r="L16" s="201"/>
      <c r="M16" s="193"/>
      <c r="N16" s="192"/>
      <c r="O16" s="201"/>
      <c r="P16" s="205"/>
      <c r="Q16" s="206"/>
      <c r="R16" s="15"/>
    </row>
    <row r="17" spans="2:18" ht="14.1" customHeight="1">
      <c r="B17" s="194" t="s">
        <v>175</v>
      </c>
      <c r="C17" s="194"/>
      <c r="D17" s="192"/>
      <c r="E17" s="193"/>
      <c r="F17" s="192"/>
      <c r="G17" s="193"/>
      <c r="H17" s="192"/>
      <c r="I17" s="201"/>
      <c r="J17" s="192"/>
      <c r="K17" s="193">
        <v>63332990559</v>
      </c>
      <c r="L17" s="201"/>
      <c r="M17" s="193"/>
      <c r="N17" s="192"/>
      <c r="O17" s="201"/>
      <c r="P17" s="205"/>
      <c r="Q17" s="206"/>
      <c r="R17" s="15"/>
    </row>
    <row r="18" spans="2:18" ht="14.1" customHeight="1">
      <c r="B18" s="194" t="s">
        <v>128</v>
      </c>
      <c r="C18" s="194"/>
      <c r="D18" s="192">
        <v>390463200</v>
      </c>
      <c r="E18" s="193"/>
      <c r="F18" s="192">
        <v>37637850</v>
      </c>
      <c r="G18" s="193"/>
      <c r="H18" s="192">
        <v>387817200</v>
      </c>
      <c r="I18" s="201"/>
      <c r="J18" s="192">
        <f t="shared" ref="J18:J25" si="0">D18+F18-H18</f>
        <v>40283850</v>
      </c>
      <c r="K18" s="193">
        <v>63332990560</v>
      </c>
      <c r="L18" s="201"/>
      <c r="M18" s="193"/>
      <c r="N18" s="192"/>
      <c r="O18" s="201"/>
      <c r="P18" s="205">
        <f>J18-L18</f>
        <v>40283850</v>
      </c>
      <c r="Q18" s="206">
        <v>34364701289</v>
      </c>
      <c r="R18" s="15"/>
    </row>
    <row r="19" spans="2:18" ht="14.1" customHeight="1">
      <c r="B19" s="211" t="s">
        <v>213</v>
      </c>
      <c r="C19" s="211"/>
      <c r="D19" s="192">
        <v>109595950885</v>
      </c>
      <c r="E19" s="193"/>
      <c r="F19" s="192">
        <v>988536829</v>
      </c>
      <c r="G19" s="193"/>
      <c r="H19" s="192">
        <v>123363251</v>
      </c>
      <c r="I19" s="201"/>
      <c r="J19" s="192">
        <f t="shared" si="0"/>
        <v>110461124463</v>
      </c>
      <c r="K19" s="193">
        <v>63332990561</v>
      </c>
      <c r="L19" s="201">
        <v>71802195008</v>
      </c>
      <c r="M19" s="193"/>
      <c r="N19" s="192">
        <v>2277723806</v>
      </c>
      <c r="O19" s="201"/>
      <c r="P19" s="205">
        <f>J19-L19</f>
        <v>38658929455</v>
      </c>
      <c r="Q19" s="206">
        <v>34364701290</v>
      </c>
      <c r="R19" s="15"/>
    </row>
    <row r="20" spans="2:18" ht="14.1" customHeight="1">
      <c r="B20" s="196" t="s">
        <v>216</v>
      </c>
      <c r="C20" s="196"/>
      <c r="D20" s="192">
        <v>5099154832</v>
      </c>
      <c r="E20" s="193"/>
      <c r="F20" s="192">
        <v>22399811</v>
      </c>
      <c r="G20" s="193"/>
      <c r="H20" s="192">
        <v>13</v>
      </c>
      <c r="I20" s="201"/>
      <c r="J20" s="192">
        <f t="shared" si="0"/>
        <v>5121554630</v>
      </c>
      <c r="K20" s="193">
        <v>63332990562</v>
      </c>
      <c r="L20" s="201"/>
      <c r="M20" s="193"/>
      <c r="N20" s="192"/>
      <c r="O20" s="201"/>
      <c r="P20" s="205">
        <f>J20-L20</f>
        <v>5121554630</v>
      </c>
      <c r="Q20" s="206">
        <v>34364701291</v>
      </c>
      <c r="R20" s="15"/>
    </row>
    <row r="21" spans="2:18" ht="14.1" customHeight="1">
      <c r="B21" s="194" t="s">
        <v>208</v>
      </c>
      <c r="C21" s="194"/>
      <c r="D21" s="192">
        <v>545131000</v>
      </c>
      <c r="E21" s="193"/>
      <c r="F21" s="192"/>
      <c r="G21" s="193"/>
      <c r="H21" s="192"/>
      <c r="I21" s="201"/>
      <c r="J21" s="192">
        <f t="shared" si="0"/>
        <v>545131000</v>
      </c>
      <c r="K21" s="193">
        <v>63332990563</v>
      </c>
      <c r="L21" s="201">
        <v>377634637</v>
      </c>
      <c r="M21" s="193"/>
      <c r="N21" s="192">
        <v>12016640</v>
      </c>
      <c r="O21" s="201"/>
      <c r="P21" s="205">
        <f>J21-L21</f>
        <v>167496363</v>
      </c>
      <c r="Q21" s="206">
        <v>34364701292</v>
      </c>
      <c r="R21" s="15"/>
    </row>
    <row r="22" spans="2:18" ht="14.1" customHeight="1">
      <c r="B22" s="196" t="s">
        <v>209</v>
      </c>
      <c r="C22" s="196"/>
      <c r="D22" s="192">
        <v>103659486815</v>
      </c>
      <c r="E22" s="193"/>
      <c r="F22" s="192">
        <v>763028338</v>
      </c>
      <c r="G22" s="193"/>
      <c r="H22" s="192"/>
      <c r="I22" s="201"/>
      <c r="J22" s="192">
        <f t="shared" si="0"/>
        <v>104422515153</v>
      </c>
      <c r="K22" s="193">
        <v>63332990564</v>
      </c>
      <c r="L22" s="201">
        <v>71424560371</v>
      </c>
      <c r="M22" s="193"/>
      <c r="N22" s="192"/>
      <c r="O22" s="201"/>
      <c r="P22" s="205">
        <f>J22-L22</f>
        <v>32997954782</v>
      </c>
      <c r="Q22" s="206">
        <v>34364701293</v>
      </c>
      <c r="R22" s="15"/>
    </row>
    <row r="23" spans="2:18" ht="14.1" customHeight="1">
      <c r="B23" s="196" t="s">
        <v>175</v>
      </c>
      <c r="C23" s="196"/>
      <c r="D23" s="192"/>
      <c r="E23" s="193"/>
      <c r="F23" s="192"/>
      <c r="G23" s="193"/>
      <c r="H23" s="192"/>
      <c r="I23" s="201"/>
      <c r="J23" s="192">
        <f t="shared" si="0"/>
        <v>0</v>
      </c>
      <c r="K23" s="193">
        <v>63332990565</v>
      </c>
      <c r="L23" s="201"/>
      <c r="M23" s="193"/>
      <c r="N23" s="192"/>
      <c r="O23" s="201"/>
      <c r="P23" s="205"/>
      <c r="Q23" s="206"/>
      <c r="R23" s="15"/>
    </row>
    <row r="24" spans="2:18" ht="14.1" customHeight="1">
      <c r="B24" s="194" t="s">
        <v>128</v>
      </c>
      <c r="C24" s="194"/>
      <c r="D24" s="192">
        <v>292178238</v>
      </c>
      <c r="E24" s="193"/>
      <c r="F24" s="192">
        <v>203108680</v>
      </c>
      <c r="G24" s="193"/>
      <c r="H24" s="192">
        <v>123363238</v>
      </c>
      <c r="I24" s="201"/>
      <c r="J24" s="192">
        <f t="shared" si="0"/>
        <v>371923680</v>
      </c>
      <c r="K24" s="193">
        <v>63332990566</v>
      </c>
      <c r="L24" s="201"/>
      <c r="M24" s="193"/>
      <c r="N24" s="192"/>
      <c r="O24" s="201"/>
      <c r="P24" s="205">
        <f>J24-L24</f>
        <v>371923680</v>
      </c>
      <c r="Q24" s="206">
        <v>34364701295</v>
      </c>
      <c r="R24" s="15"/>
    </row>
    <row r="25" spans="2:18" ht="14.1" customHeight="1">
      <c r="B25" s="196" t="s">
        <v>217</v>
      </c>
      <c r="C25" s="196"/>
      <c r="D25" s="192">
        <v>2196688535</v>
      </c>
      <c r="E25" s="193"/>
      <c r="F25" s="192">
        <v>240518396</v>
      </c>
      <c r="G25" s="193"/>
      <c r="H25" s="192"/>
      <c r="I25" s="201"/>
      <c r="J25" s="192">
        <f t="shared" si="0"/>
        <v>2437206931</v>
      </c>
      <c r="K25" s="193">
        <v>63332990567</v>
      </c>
      <c r="L25" s="201">
        <v>995354367</v>
      </c>
      <c r="M25" s="193"/>
      <c r="N25" s="192">
        <v>123477623</v>
      </c>
      <c r="O25" s="201"/>
      <c r="P25" s="205">
        <f>J25-L25</f>
        <v>1441852564</v>
      </c>
      <c r="Q25" s="206">
        <v>34364701296</v>
      </c>
      <c r="R25" s="15"/>
    </row>
    <row r="26" spans="2:18" ht="14.1" customHeight="1">
      <c r="B26" s="207" t="s">
        <v>49</v>
      </c>
      <c r="C26" s="208"/>
      <c r="D26" s="192">
        <f>D9+D19+D25</f>
        <v>175125630062</v>
      </c>
      <c r="E26" s="193"/>
      <c r="F26" s="192">
        <f>F9+F19+F25</f>
        <v>2515164944</v>
      </c>
      <c r="G26" s="193"/>
      <c r="H26" s="192">
        <f>H9+H19</f>
        <v>1040879463</v>
      </c>
      <c r="I26" s="201"/>
      <c r="J26" s="192">
        <f>J9+J19+J25</f>
        <v>176599915543</v>
      </c>
      <c r="K26" s="193"/>
      <c r="L26" s="201">
        <f>L9+L19+L25</f>
        <v>102211723537</v>
      </c>
      <c r="M26" s="193"/>
      <c r="N26" s="192">
        <f>N9+N19+N25</f>
        <v>3226533681</v>
      </c>
      <c r="O26" s="201"/>
      <c r="P26" s="209">
        <f>J26-L26</f>
        <v>74388192006</v>
      </c>
      <c r="Q26" s="210">
        <v>34364701297</v>
      </c>
      <c r="R26" s="15"/>
    </row>
    <row r="27" spans="2:18" ht="8.4499999999999993" customHeight="1">
      <c r="B27" s="4"/>
      <c r="C27" s="8"/>
      <c r="D27" s="8"/>
      <c r="E27" s="8"/>
      <c r="F27" s="8"/>
      <c r="G27" s="8"/>
      <c r="H27" s="8"/>
      <c r="I27" s="8"/>
      <c r="J27" s="8"/>
      <c r="K27" s="8"/>
      <c r="L27" s="14"/>
      <c r="M27" s="14"/>
      <c r="N27" s="14"/>
      <c r="O27" s="14"/>
      <c r="P27" s="15"/>
      <c r="Q27" s="15"/>
      <c r="R27" s="15"/>
    </row>
    <row r="28" spans="2:18" ht="6.75" customHeight="1">
      <c r="C28" s="9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2:18" ht="20.25" customHeight="1">
      <c r="B29" s="5" t="s">
        <v>44</v>
      </c>
      <c r="C29" s="10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R29" s="16" t="s">
        <v>1</v>
      </c>
    </row>
    <row r="30" spans="2:18" ht="12.95" customHeight="1">
      <c r="B30" s="186" t="s">
        <v>53</v>
      </c>
      <c r="C30" s="186"/>
      <c r="D30" s="186" t="s">
        <v>7</v>
      </c>
      <c r="E30" s="186"/>
      <c r="F30" s="186" t="s">
        <v>183</v>
      </c>
      <c r="G30" s="186"/>
      <c r="H30" s="186" t="s">
        <v>185</v>
      </c>
      <c r="I30" s="186"/>
      <c r="J30" s="186" t="s">
        <v>186</v>
      </c>
      <c r="K30" s="186"/>
      <c r="L30" s="186" t="s">
        <v>187</v>
      </c>
      <c r="M30" s="186"/>
      <c r="N30" s="186" t="s">
        <v>188</v>
      </c>
      <c r="O30" s="186"/>
      <c r="P30" s="186" t="s">
        <v>111</v>
      </c>
      <c r="Q30" s="186"/>
      <c r="R30" s="186" t="s">
        <v>49</v>
      </c>
    </row>
    <row r="31" spans="2:18" ht="12.95" customHeight="1">
      <c r="B31" s="186"/>
      <c r="C31" s="186"/>
      <c r="D31" s="186"/>
      <c r="E31" s="186"/>
      <c r="F31" s="186"/>
      <c r="G31" s="186"/>
      <c r="H31" s="186"/>
      <c r="I31" s="186"/>
      <c r="J31" s="189"/>
      <c r="K31" s="189"/>
      <c r="L31" s="189"/>
      <c r="M31" s="189"/>
      <c r="N31" s="189"/>
      <c r="O31" s="189"/>
      <c r="P31" s="189"/>
      <c r="Q31" s="189"/>
      <c r="R31" s="186"/>
    </row>
    <row r="32" spans="2:18" ht="14.1" customHeight="1">
      <c r="B32" s="203" t="s">
        <v>205</v>
      </c>
      <c r="C32" s="204"/>
      <c r="D32" s="192">
        <v>6251465497</v>
      </c>
      <c r="E32" s="193"/>
      <c r="F32" s="192">
        <v>14100874263</v>
      </c>
      <c r="G32" s="193"/>
      <c r="H32" s="192">
        <v>1809253458</v>
      </c>
      <c r="I32" s="201"/>
      <c r="J32" s="202">
        <v>1542778602</v>
      </c>
      <c r="K32" s="202"/>
      <c r="L32" s="202">
        <v>383110043</v>
      </c>
      <c r="M32" s="202"/>
      <c r="N32" s="202">
        <v>525664806</v>
      </c>
      <c r="O32" s="202"/>
      <c r="P32" s="202">
        <v>9674263318</v>
      </c>
      <c r="Q32" s="202"/>
      <c r="R32" s="17">
        <f>D32+F32+H32+J32+L32+N32+P32</f>
        <v>34287409987</v>
      </c>
    </row>
    <row r="33" spans="2:19" ht="14.1" customHeight="1">
      <c r="B33" s="194" t="s">
        <v>216</v>
      </c>
      <c r="C33" s="194"/>
      <c r="D33" s="192">
        <v>5126027934</v>
      </c>
      <c r="E33" s="193"/>
      <c r="F33" s="192">
        <v>4874764409</v>
      </c>
      <c r="G33" s="193"/>
      <c r="H33" s="192">
        <v>1246431364</v>
      </c>
      <c r="I33" s="201"/>
      <c r="J33" s="202">
        <v>856909689</v>
      </c>
      <c r="K33" s="202"/>
      <c r="L33" s="202">
        <v>165910450</v>
      </c>
      <c r="M33" s="202"/>
      <c r="N33" s="202">
        <v>168145794</v>
      </c>
      <c r="O33" s="202"/>
      <c r="P33" s="202">
        <v>7725944020</v>
      </c>
      <c r="Q33" s="202"/>
      <c r="R33" s="17">
        <f>D33+F33+H33+J33+L33+N33+P33</f>
        <v>20164133660</v>
      </c>
    </row>
    <row r="34" spans="2:19" ht="14.1" customHeight="1">
      <c r="B34" s="194" t="s">
        <v>207</v>
      </c>
      <c r="C34" s="194"/>
      <c r="D34" s="192"/>
      <c r="E34" s="193"/>
      <c r="F34" s="192"/>
      <c r="G34" s="193"/>
      <c r="H34" s="192"/>
      <c r="I34" s="201"/>
      <c r="J34" s="202"/>
      <c r="K34" s="202"/>
      <c r="L34" s="202"/>
      <c r="M34" s="202"/>
      <c r="N34" s="202"/>
      <c r="O34" s="202"/>
      <c r="P34" s="202"/>
      <c r="Q34" s="202"/>
      <c r="R34" s="17"/>
    </row>
    <row r="35" spans="2:19" ht="14.1" customHeight="1">
      <c r="B35" s="196" t="s">
        <v>208</v>
      </c>
      <c r="C35" s="196"/>
      <c r="D35" s="192">
        <v>1062889548</v>
      </c>
      <c r="E35" s="193"/>
      <c r="F35" s="192">
        <v>8431217754</v>
      </c>
      <c r="G35" s="193"/>
      <c r="H35" s="192">
        <v>522849312</v>
      </c>
      <c r="I35" s="201"/>
      <c r="J35" s="202">
        <v>599909104</v>
      </c>
      <c r="K35" s="202"/>
      <c r="L35" s="202">
        <v>177776294</v>
      </c>
      <c r="M35" s="202"/>
      <c r="N35" s="202">
        <v>301637145</v>
      </c>
      <c r="O35" s="202"/>
      <c r="P35" s="202">
        <v>1010283919</v>
      </c>
      <c r="Q35" s="202"/>
      <c r="R35" s="17">
        <f>D35+F35+H35+J35+L35+N35+P35</f>
        <v>12106563076</v>
      </c>
    </row>
    <row r="36" spans="2:19" ht="14.1" customHeight="1">
      <c r="B36" s="194" t="s">
        <v>209</v>
      </c>
      <c r="C36" s="194"/>
      <c r="D36" s="192">
        <v>62548015</v>
      </c>
      <c r="E36" s="193"/>
      <c r="F36" s="192">
        <v>785377100</v>
      </c>
      <c r="G36" s="193"/>
      <c r="H36" s="192">
        <v>39972782</v>
      </c>
      <c r="I36" s="201"/>
      <c r="J36" s="202">
        <v>2138408</v>
      </c>
      <c r="K36" s="202"/>
      <c r="L36" s="202">
        <v>39423299</v>
      </c>
      <c r="M36" s="202"/>
      <c r="N36" s="202">
        <v>30520017</v>
      </c>
      <c r="O36" s="202"/>
      <c r="P36" s="202">
        <v>932628379</v>
      </c>
      <c r="Q36" s="202"/>
      <c r="R36" s="17">
        <f>D36+F36+H36+J36+L36+N36+P36</f>
        <v>1892608000</v>
      </c>
    </row>
    <row r="37" spans="2:19" ht="14.1" customHeight="1">
      <c r="B37" s="194" t="s">
        <v>210</v>
      </c>
      <c r="C37" s="194"/>
      <c r="D37" s="192"/>
      <c r="E37" s="193"/>
      <c r="F37" s="192"/>
      <c r="G37" s="193"/>
      <c r="H37" s="192"/>
      <c r="I37" s="201"/>
      <c r="J37" s="202">
        <v>1</v>
      </c>
      <c r="K37" s="202"/>
      <c r="L37" s="202"/>
      <c r="M37" s="202"/>
      <c r="N37" s="202"/>
      <c r="O37" s="202"/>
      <c r="P37" s="202"/>
      <c r="Q37" s="202"/>
      <c r="R37" s="17">
        <f>D37+F37+H37+J37+L37+N37+P37</f>
        <v>1</v>
      </c>
    </row>
    <row r="38" spans="2:19" ht="14.1" customHeight="1">
      <c r="B38" s="196" t="s">
        <v>211</v>
      </c>
      <c r="C38" s="196"/>
      <c r="D38" s="192"/>
      <c r="E38" s="193"/>
      <c r="F38" s="192"/>
      <c r="G38" s="193"/>
      <c r="H38" s="192"/>
      <c r="I38" s="201"/>
      <c r="J38" s="202">
        <v>83821400</v>
      </c>
      <c r="K38" s="202"/>
      <c r="L38" s="202"/>
      <c r="M38" s="202"/>
      <c r="N38" s="202"/>
      <c r="O38" s="202"/>
      <c r="P38" s="202"/>
      <c r="Q38" s="202"/>
      <c r="R38" s="17">
        <f>D38+F38+H38+J38+L38+N38+P38</f>
        <v>83821400</v>
      </c>
    </row>
    <row r="39" spans="2:19" ht="14.1" customHeight="1">
      <c r="B39" s="194" t="s">
        <v>212</v>
      </c>
      <c r="C39" s="194"/>
      <c r="D39" s="192"/>
      <c r="E39" s="193"/>
      <c r="F39" s="192"/>
      <c r="G39" s="193"/>
      <c r="H39" s="192"/>
      <c r="I39" s="201"/>
      <c r="J39" s="202"/>
      <c r="K39" s="202"/>
      <c r="L39" s="202"/>
      <c r="M39" s="202"/>
      <c r="N39" s="202"/>
      <c r="O39" s="202"/>
      <c r="P39" s="202"/>
      <c r="Q39" s="202"/>
      <c r="R39" s="17"/>
    </row>
    <row r="40" spans="2:19" ht="14.1" customHeight="1">
      <c r="B40" s="194" t="s">
        <v>175</v>
      </c>
      <c r="C40" s="194"/>
      <c r="D40" s="192"/>
      <c r="E40" s="193"/>
      <c r="F40" s="192"/>
      <c r="G40" s="193"/>
      <c r="H40" s="192"/>
      <c r="I40" s="193"/>
      <c r="J40" s="199"/>
      <c r="K40" s="200"/>
      <c r="L40" s="199"/>
      <c r="M40" s="200"/>
      <c r="N40" s="199"/>
      <c r="O40" s="200"/>
      <c r="P40" s="199"/>
      <c r="Q40" s="200"/>
      <c r="R40" s="18"/>
    </row>
    <row r="41" spans="2:19" ht="14.1" customHeight="1">
      <c r="B41" s="194" t="s">
        <v>128</v>
      </c>
      <c r="C41" s="194"/>
      <c r="D41" s="192"/>
      <c r="E41" s="193"/>
      <c r="F41" s="192">
        <v>9515000</v>
      </c>
      <c r="G41" s="193"/>
      <c r="H41" s="192"/>
      <c r="I41" s="193"/>
      <c r="J41" s="192"/>
      <c r="K41" s="193"/>
      <c r="L41" s="192"/>
      <c r="M41" s="193"/>
      <c r="N41" s="192">
        <v>25361850</v>
      </c>
      <c r="O41" s="193"/>
      <c r="P41" s="192">
        <v>5407000</v>
      </c>
      <c r="Q41" s="193"/>
      <c r="R41" s="18">
        <f>D41+F41+H41+J41+L41+N41+P41</f>
        <v>40283850</v>
      </c>
    </row>
    <row r="42" spans="2:19" ht="14.1" customHeight="1">
      <c r="B42" s="197" t="s">
        <v>213</v>
      </c>
      <c r="C42" s="198"/>
      <c r="D42" s="192">
        <v>37626873506</v>
      </c>
      <c r="E42" s="193"/>
      <c r="F42" s="192">
        <v>262232956</v>
      </c>
      <c r="G42" s="193"/>
      <c r="H42" s="192"/>
      <c r="I42" s="193"/>
      <c r="J42" s="192"/>
      <c r="K42" s="193"/>
      <c r="L42" s="192">
        <v>753158890</v>
      </c>
      <c r="M42" s="193"/>
      <c r="N42" s="192">
        <v>16664101</v>
      </c>
      <c r="O42" s="193"/>
      <c r="P42" s="192">
        <v>2</v>
      </c>
      <c r="Q42" s="193"/>
      <c r="R42" s="18">
        <f>D42+F42+H42+J42+L42+N42+P42</f>
        <v>38658929455</v>
      </c>
      <c r="S42" s="19"/>
    </row>
    <row r="43" spans="2:19" ht="14.1" customHeight="1">
      <c r="B43" s="194" t="s">
        <v>216</v>
      </c>
      <c r="C43" s="194"/>
      <c r="D43" s="192">
        <v>5121554611</v>
      </c>
      <c r="E43" s="193"/>
      <c r="F43" s="192"/>
      <c r="G43" s="193"/>
      <c r="H43" s="192"/>
      <c r="I43" s="193"/>
      <c r="J43" s="192"/>
      <c r="K43" s="193"/>
      <c r="L43" s="192">
        <v>19</v>
      </c>
      <c r="M43" s="193"/>
      <c r="N43" s="192"/>
      <c r="O43" s="193"/>
      <c r="P43" s="192"/>
      <c r="Q43" s="193"/>
      <c r="R43" s="18">
        <f>D43+F43+H43+J43+L43+N43+P43</f>
        <v>5121554630</v>
      </c>
    </row>
    <row r="44" spans="2:19" ht="14.1" customHeight="1">
      <c r="B44" s="194" t="s">
        <v>208</v>
      </c>
      <c r="C44" s="194"/>
      <c r="D44" s="192">
        <v>167496363</v>
      </c>
      <c r="E44" s="193"/>
      <c r="F44" s="192"/>
      <c r="G44" s="193"/>
      <c r="H44" s="192"/>
      <c r="I44" s="193"/>
      <c r="J44" s="192"/>
      <c r="K44" s="193"/>
      <c r="L44" s="192"/>
      <c r="M44" s="193"/>
      <c r="N44" s="192"/>
      <c r="O44" s="193"/>
      <c r="P44" s="192"/>
      <c r="Q44" s="193"/>
      <c r="R44" s="18">
        <f>D44+F44+H44+J44+L44+N44+P44</f>
        <v>167496363</v>
      </c>
    </row>
    <row r="45" spans="2:19" ht="14.1" customHeight="1">
      <c r="B45" s="196" t="s">
        <v>209</v>
      </c>
      <c r="C45" s="196"/>
      <c r="D45" s="192">
        <v>31965898852</v>
      </c>
      <c r="E45" s="193"/>
      <c r="F45" s="192">
        <v>262232956</v>
      </c>
      <c r="G45" s="193"/>
      <c r="H45" s="192"/>
      <c r="I45" s="193"/>
      <c r="J45" s="192"/>
      <c r="K45" s="193"/>
      <c r="L45" s="192">
        <v>753158871</v>
      </c>
      <c r="M45" s="193"/>
      <c r="N45" s="192">
        <v>16664101</v>
      </c>
      <c r="O45" s="193"/>
      <c r="P45" s="192">
        <v>2</v>
      </c>
      <c r="Q45" s="193"/>
      <c r="R45" s="18">
        <f>D45+F45+H45+J45+L45+N45+P45</f>
        <v>32997954782</v>
      </c>
    </row>
    <row r="46" spans="2:19" ht="14.1" customHeight="1">
      <c r="B46" s="194" t="s">
        <v>175</v>
      </c>
      <c r="C46" s="194"/>
      <c r="D46" s="192"/>
      <c r="E46" s="193"/>
      <c r="F46" s="192"/>
      <c r="G46" s="193"/>
      <c r="H46" s="192"/>
      <c r="I46" s="193"/>
      <c r="J46" s="192"/>
      <c r="K46" s="193"/>
      <c r="L46" s="192"/>
      <c r="M46" s="193"/>
      <c r="N46" s="192"/>
      <c r="O46" s="193"/>
      <c r="P46" s="192"/>
      <c r="Q46" s="193"/>
      <c r="R46" s="18"/>
    </row>
    <row r="47" spans="2:19" ht="14.1" customHeight="1">
      <c r="B47" s="196" t="s">
        <v>128</v>
      </c>
      <c r="C47" s="196"/>
      <c r="D47" s="192">
        <v>371923680</v>
      </c>
      <c r="E47" s="193"/>
      <c r="F47" s="192"/>
      <c r="G47" s="193"/>
      <c r="H47" s="192"/>
      <c r="I47" s="193"/>
      <c r="J47" s="192"/>
      <c r="K47" s="193"/>
      <c r="L47" s="192"/>
      <c r="M47" s="193"/>
      <c r="N47" s="192"/>
      <c r="O47" s="193"/>
      <c r="P47" s="192"/>
      <c r="Q47" s="193"/>
      <c r="R47" s="18">
        <f>D47+F47+H47+J47+L47+N47+P47</f>
        <v>371923680</v>
      </c>
    </row>
    <row r="48" spans="2:19" ht="14.1" customHeight="1">
      <c r="B48" s="190" t="s">
        <v>217</v>
      </c>
      <c r="C48" s="191"/>
      <c r="D48" s="192">
        <v>57630864</v>
      </c>
      <c r="E48" s="193"/>
      <c r="F48" s="192">
        <v>1063103660</v>
      </c>
      <c r="G48" s="193"/>
      <c r="H48" s="192">
        <v>648007</v>
      </c>
      <c r="I48" s="193"/>
      <c r="J48" s="192">
        <v>25617341</v>
      </c>
      <c r="K48" s="193"/>
      <c r="L48" s="192">
        <v>9029881</v>
      </c>
      <c r="M48" s="193"/>
      <c r="N48" s="192">
        <v>188065010</v>
      </c>
      <c r="O48" s="193"/>
      <c r="P48" s="192">
        <v>97757801</v>
      </c>
      <c r="Q48" s="193"/>
      <c r="R48" s="18">
        <f>D48+F48+H48+J48+L48+N48+P48</f>
        <v>1441852564</v>
      </c>
    </row>
    <row r="49" spans="2:19" ht="13.5" customHeight="1">
      <c r="B49" s="195" t="s">
        <v>49</v>
      </c>
      <c r="C49" s="195"/>
      <c r="D49" s="192">
        <f>D32+D42+D48</f>
        <v>43935969867</v>
      </c>
      <c r="E49" s="193"/>
      <c r="F49" s="192">
        <f>F32+F42+F48</f>
        <v>15426210879</v>
      </c>
      <c r="G49" s="193"/>
      <c r="H49" s="192">
        <f>H32+H48</f>
        <v>1809901465</v>
      </c>
      <c r="I49" s="193"/>
      <c r="J49" s="192">
        <f>J32+J48</f>
        <v>1568395943</v>
      </c>
      <c r="K49" s="193"/>
      <c r="L49" s="192">
        <f>L32+L42+L48</f>
        <v>1145298814</v>
      </c>
      <c r="M49" s="193"/>
      <c r="N49" s="192">
        <f>N32+N42+N48</f>
        <v>730393917</v>
      </c>
      <c r="O49" s="193"/>
      <c r="P49" s="192">
        <f>P32+P42+P48</f>
        <v>9772021121</v>
      </c>
      <c r="Q49" s="193"/>
      <c r="R49" s="18">
        <f>R32+R42+R48</f>
        <v>74388192006</v>
      </c>
    </row>
    <row r="50" spans="2:19" ht="3" customHeight="1"/>
    <row r="51" spans="2:19" ht="5.0999999999999996" customHeight="1">
      <c r="S51" s="20"/>
    </row>
    <row r="54" spans="2:19">
      <c r="D54" s="187"/>
      <c r="E54" s="188"/>
      <c r="F54" s="187"/>
      <c r="G54" s="188"/>
      <c r="H54" s="187"/>
      <c r="I54" s="188"/>
      <c r="J54" s="187"/>
      <c r="K54" s="188"/>
      <c r="L54" s="187"/>
      <c r="M54" s="188"/>
      <c r="N54" s="187"/>
      <c r="O54" s="188"/>
      <c r="P54" s="187"/>
      <c r="Q54" s="188"/>
    </row>
    <row r="55" spans="2:19"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</row>
  </sheetData>
  <mergeCells count="319">
    <mergeCell ref="A1:E1"/>
    <mergeCell ref="A2:S2"/>
    <mergeCell ref="A3:G3"/>
    <mergeCell ref="A4:R4"/>
    <mergeCell ref="A5:R5"/>
    <mergeCell ref="B6:R6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5:C45"/>
    <mergeCell ref="D45:E45"/>
    <mergeCell ref="F45:G45"/>
    <mergeCell ref="H45:I45"/>
    <mergeCell ref="J45:K45"/>
    <mergeCell ref="L45:M45"/>
    <mergeCell ref="N45:O45"/>
    <mergeCell ref="P45:Q45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9:C49"/>
    <mergeCell ref="D49:E49"/>
    <mergeCell ref="F49:G49"/>
    <mergeCell ref="H49:I49"/>
    <mergeCell ref="J49:K49"/>
    <mergeCell ref="L49:M49"/>
    <mergeCell ref="N49:O49"/>
    <mergeCell ref="P49:Q49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30:C31"/>
    <mergeCell ref="D30:E31"/>
    <mergeCell ref="F30:G31"/>
    <mergeCell ref="H30:I31"/>
    <mergeCell ref="J30:K31"/>
    <mergeCell ref="L30:M31"/>
    <mergeCell ref="N30:O31"/>
    <mergeCell ref="P30:Q31"/>
    <mergeCell ref="B48:C48"/>
    <mergeCell ref="D48:E48"/>
    <mergeCell ref="F48:G48"/>
    <mergeCell ref="H48:I48"/>
    <mergeCell ref="J48:K48"/>
    <mergeCell ref="L48:M48"/>
    <mergeCell ref="N48:O48"/>
    <mergeCell ref="P48:Q48"/>
    <mergeCell ref="B44:C44"/>
    <mergeCell ref="D44:E44"/>
    <mergeCell ref="F44:G44"/>
    <mergeCell ref="H44:I44"/>
    <mergeCell ref="J44:K44"/>
    <mergeCell ref="L44:M44"/>
    <mergeCell ref="N44:O44"/>
    <mergeCell ref="P44:Q44"/>
    <mergeCell ref="R30:R31"/>
    <mergeCell ref="D54:E54"/>
    <mergeCell ref="F54:G54"/>
    <mergeCell ref="H54:I54"/>
    <mergeCell ref="J54:K54"/>
    <mergeCell ref="L54:M54"/>
    <mergeCell ref="N54:O54"/>
    <mergeCell ref="P54:Q54"/>
    <mergeCell ref="E55:P55"/>
  </mergeCells>
  <phoneticPr fontId="3"/>
  <printOptions horizontalCentered="1"/>
  <pageMargins left="0" right="0" top="0" bottom="0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tabSelected="1" view="pageBreakPreview" topLeftCell="A4" zoomScale="120" zoomScaleSheetLayoutView="120" workbookViewId="0">
      <selection activeCell="G7" sqref="G7"/>
    </sheetView>
  </sheetViews>
  <sheetFormatPr defaultRowHeight="10.5"/>
  <cols>
    <col min="1" max="1" width="3.625" style="126" customWidth="1"/>
    <col min="2" max="2" width="7.625" style="126" customWidth="1"/>
    <col min="3" max="3" width="4.125" style="126" customWidth="1"/>
    <col min="4" max="4" width="25" style="126" customWidth="1"/>
    <col min="5" max="5" width="18.25" style="126" customWidth="1"/>
    <col min="6" max="6" width="10.375" style="126" customWidth="1"/>
    <col min="7" max="7" width="29.75" style="126" customWidth="1"/>
    <col min="8" max="8" width="1" style="126" customWidth="1"/>
    <col min="9" max="9" width="1.5" style="126" customWidth="1"/>
    <col min="10" max="10" width="12.875" style="126" bestFit="1" customWidth="1"/>
    <col min="11" max="11" width="9" style="126" customWidth="1"/>
    <col min="12" max="16384" width="9" style="126"/>
  </cols>
  <sheetData>
    <row r="1" spans="1:8" ht="33.75" customHeight="1"/>
    <row r="2" spans="1:8">
      <c r="A2" s="127"/>
      <c r="B2" s="128" t="s">
        <v>159</v>
      </c>
      <c r="C2" s="127"/>
      <c r="D2" s="127"/>
      <c r="E2" s="127"/>
      <c r="F2" s="127"/>
      <c r="G2" s="127"/>
      <c r="H2" s="127"/>
    </row>
    <row r="3" spans="1:8">
      <c r="A3" s="127"/>
      <c r="B3" s="128" t="s">
        <v>13</v>
      </c>
      <c r="C3" s="127"/>
      <c r="D3" s="127"/>
      <c r="E3" s="127"/>
      <c r="F3" s="127"/>
      <c r="G3" s="144" t="s">
        <v>283</v>
      </c>
      <c r="H3" s="127"/>
    </row>
    <row r="4" spans="1:8" ht="24.95" customHeight="1">
      <c r="A4" s="127"/>
      <c r="B4" s="253" t="s">
        <v>53</v>
      </c>
      <c r="C4" s="253"/>
      <c r="D4" s="129" t="s">
        <v>160</v>
      </c>
      <c r="E4" s="129" t="s">
        <v>161</v>
      </c>
      <c r="F4" s="139" t="s">
        <v>2</v>
      </c>
      <c r="G4" s="129" t="s">
        <v>163</v>
      </c>
      <c r="H4" s="127"/>
    </row>
    <row r="5" spans="1:8" ht="18" customHeight="1">
      <c r="A5" s="127"/>
      <c r="B5" s="256" t="s">
        <v>164</v>
      </c>
      <c r="C5" s="257"/>
      <c r="D5" s="130" t="s">
        <v>56</v>
      </c>
      <c r="E5" s="136" t="s">
        <v>58</v>
      </c>
      <c r="F5" s="140">
        <v>165455000</v>
      </c>
      <c r="G5" s="145" t="s">
        <v>284</v>
      </c>
      <c r="H5" s="127"/>
    </row>
    <row r="6" spans="1:8" ht="18" customHeight="1">
      <c r="A6" s="127"/>
      <c r="B6" s="258"/>
      <c r="C6" s="259"/>
      <c r="D6" s="131" t="s">
        <v>285</v>
      </c>
      <c r="E6" s="136" t="s">
        <v>301</v>
      </c>
      <c r="F6" s="140">
        <v>167906505</v>
      </c>
      <c r="G6" s="146" t="s">
        <v>308</v>
      </c>
      <c r="H6" s="127"/>
    </row>
    <row r="7" spans="1:8" ht="18" customHeight="1">
      <c r="A7" s="127"/>
      <c r="B7" s="258"/>
      <c r="C7" s="259"/>
      <c r="D7" s="131" t="s">
        <v>76</v>
      </c>
      <c r="E7" s="136" t="s">
        <v>58</v>
      </c>
      <c r="F7" s="140">
        <v>101400000</v>
      </c>
      <c r="G7" s="147" t="s">
        <v>286</v>
      </c>
      <c r="H7" s="127"/>
    </row>
    <row r="8" spans="1:8" ht="18" customHeight="1">
      <c r="A8" s="127"/>
      <c r="B8" s="258"/>
      <c r="C8" s="259"/>
      <c r="D8" s="131" t="s">
        <v>306</v>
      </c>
      <c r="E8" s="136" t="s">
        <v>58</v>
      </c>
      <c r="F8" s="140">
        <v>18830000</v>
      </c>
      <c r="G8" s="147" t="s">
        <v>307</v>
      </c>
      <c r="H8" s="127"/>
    </row>
    <row r="9" spans="1:8" ht="18" customHeight="1">
      <c r="A9" s="127"/>
      <c r="B9" s="258"/>
      <c r="C9" s="259"/>
      <c r="D9" s="131" t="s">
        <v>34</v>
      </c>
      <c r="E9" s="136" t="s">
        <v>58</v>
      </c>
      <c r="F9" s="140">
        <v>27782000</v>
      </c>
      <c r="G9" s="146" t="s">
        <v>275</v>
      </c>
      <c r="H9" s="127"/>
    </row>
    <row r="10" spans="1:8" ht="18" customHeight="1">
      <c r="A10" s="127"/>
      <c r="B10" s="258"/>
      <c r="C10" s="259"/>
      <c r="D10" s="132" t="s">
        <v>287</v>
      </c>
      <c r="E10" s="136" t="s">
        <v>288</v>
      </c>
      <c r="F10" s="141">
        <v>21496000</v>
      </c>
      <c r="G10" s="145" t="s">
        <v>197</v>
      </c>
      <c r="H10" s="127"/>
    </row>
    <row r="11" spans="1:8" ht="18" customHeight="1">
      <c r="A11" s="127"/>
      <c r="B11" s="258"/>
      <c r="C11" s="259"/>
      <c r="D11" s="132" t="s">
        <v>3</v>
      </c>
      <c r="E11" s="136"/>
      <c r="F11" s="141">
        <v>222717670</v>
      </c>
      <c r="G11" s="145"/>
      <c r="H11" s="127"/>
    </row>
    <row r="12" spans="1:8" ht="18" customHeight="1">
      <c r="A12" s="127"/>
      <c r="B12" s="260"/>
      <c r="C12" s="261"/>
      <c r="D12" s="133" t="s">
        <v>165</v>
      </c>
      <c r="E12" s="137"/>
      <c r="F12" s="142">
        <f>SUM(F5:F11)</f>
        <v>725587175</v>
      </c>
      <c r="G12" s="148"/>
      <c r="H12" s="127"/>
    </row>
    <row r="13" spans="1:8" ht="18" customHeight="1">
      <c r="A13" s="127"/>
      <c r="B13" s="262" t="s">
        <v>166</v>
      </c>
      <c r="C13" s="263"/>
      <c r="D13" s="130" t="s">
        <v>21</v>
      </c>
      <c r="E13" s="138" t="s">
        <v>304</v>
      </c>
      <c r="F13" s="141">
        <v>806294011</v>
      </c>
      <c r="G13" s="145" t="s">
        <v>305</v>
      </c>
      <c r="H13" s="127"/>
    </row>
    <row r="14" spans="1:8" ht="18" customHeight="1">
      <c r="A14" s="127"/>
      <c r="B14" s="264"/>
      <c r="C14" s="265"/>
      <c r="D14" s="130" t="s">
        <v>289</v>
      </c>
      <c r="E14" s="138" t="s">
        <v>290</v>
      </c>
      <c r="F14" s="141">
        <v>695568000</v>
      </c>
      <c r="G14" s="145" t="s">
        <v>291</v>
      </c>
      <c r="H14" s="127"/>
    </row>
    <row r="15" spans="1:8" ht="18" customHeight="1">
      <c r="A15" s="127"/>
      <c r="B15" s="264"/>
      <c r="C15" s="265"/>
      <c r="D15" s="132" t="s">
        <v>302</v>
      </c>
      <c r="E15" s="136" t="s">
        <v>303</v>
      </c>
      <c r="F15" s="141">
        <v>697255000</v>
      </c>
      <c r="G15" s="145" t="s">
        <v>224</v>
      </c>
      <c r="H15" s="127"/>
    </row>
    <row r="16" spans="1:8" ht="18" customHeight="1">
      <c r="A16" s="127"/>
      <c r="B16" s="264"/>
      <c r="C16" s="265"/>
      <c r="D16" s="132" t="s">
        <v>292</v>
      </c>
      <c r="E16" s="136" t="s">
        <v>293</v>
      </c>
      <c r="F16" s="141">
        <v>401483825</v>
      </c>
      <c r="G16" s="147" t="s">
        <v>294</v>
      </c>
      <c r="H16" s="127"/>
    </row>
    <row r="17" spans="1:10" ht="18" customHeight="1">
      <c r="A17" s="127"/>
      <c r="B17" s="264"/>
      <c r="C17" s="265"/>
      <c r="D17" s="132" t="s">
        <v>134</v>
      </c>
      <c r="E17" s="136" t="s">
        <v>298</v>
      </c>
      <c r="F17" s="141">
        <v>253283000</v>
      </c>
      <c r="G17" s="145" t="s">
        <v>224</v>
      </c>
      <c r="H17" s="127"/>
    </row>
    <row r="18" spans="1:10" ht="18" customHeight="1">
      <c r="A18" s="127"/>
      <c r="B18" s="264"/>
      <c r="C18" s="265"/>
      <c r="D18" s="132" t="s">
        <v>297</v>
      </c>
      <c r="E18" s="136" t="s">
        <v>66</v>
      </c>
      <c r="F18" s="141">
        <v>262657000</v>
      </c>
      <c r="G18" s="145" t="s">
        <v>224</v>
      </c>
      <c r="H18" s="127"/>
    </row>
    <row r="19" spans="1:10" ht="18" customHeight="1">
      <c r="A19" s="127"/>
      <c r="B19" s="264"/>
      <c r="C19" s="265"/>
      <c r="D19" s="132" t="s">
        <v>46</v>
      </c>
      <c r="E19" s="136" t="s">
        <v>295</v>
      </c>
      <c r="F19" s="141">
        <v>43886245</v>
      </c>
      <c r="G19" s="145" t="s">
        <v>296</v>
      </c>
      <c r="H19" s="127"/>
    </row>
    <row r="20" spans="1:10" ht="18" customHeight="1">
      <c r="A20" s="127"/>
      <c r="B20" s="264"/>
      <c r="C20" s="265"/>
      <c r="D20" s="132" t="s">
        <v>3</v>
      </c>
      <c r="E20" s="136"/>
      <c r="F20" s="141">
        <v>532393983</v>
      </c>
      <c r="G20" s="145"/>
      <c r="H20" s="127"/>
    </row>
    <row r="21" spans="1:10" ht="18" customHeight="1">
      <c r="A21" s="127"/>
      <c r="B21" s="266"/>
      <c r="C21" s="267"/>
      <c r="D21" s="134" t="s">
        <v>165</v>
      </c>
      <c r="E21" s="137"/>
      <c r="F21" s="142">
        <f>SUM(F13:F20)</f>
        <v>3692821064</v>
      </c>
      <c r="G21" s="135"/>
      <c r="H21" s="127"/>
      <c r="J21" s="149">
        <v>4418408239</v>
      </c>
    </row>
    <row r="22" spans="1:10" ht="18" customHeight="1">
      <c r="A22" s="127"/>
      <c r="B22" s="254" t="s">
        <v>49</v>
      </c>
      <c r="C22" s="255"/>
      <c r="D22" s="135"/>
      <c r="E22" s="137"/>
      <c r="F22" s="143">
        <f>F12+F21</f>
        <v>4418408239</v>
      </c>
      <c r="G22" s="135"/>
      <c r="H22" s="127"/>
      <c r="J22" s="149">
        <f>J21-F22</f>
        <v>0</v>
      </c>
    </row>
    <row r="23" spans="1:10" ht="3.75" customHeight="1">
      <c r="A23" s="127"/>
      <c r="B23" s="127"/>
      <c r="C23" s="127"/>
      <c r="D23" s="127"/>
      <c r="E23" s="127"/>
      <c r="F23" s="127"/>
      <c r="G23" s="127"/>
      <c r="H23" s="127"/>
    </row>
    <row r="24" spans="1:10" ht="12" customHeight="1"/>
  </sheetData>
  <mergeCells count="4">
    <mergeCell ref="B4:C4"/>
    <mergeCell ref="B22:C22"/>
    <mergeCell ref="B5:C12"/>
    <mergeCell ref="B13:C21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23"/>
  <sheetViews>
    <sheetView view="pageBreakPreview" zoomScale="120" zoomScaleSheetLayoutView="120" workbookViewId="0">
      <selection activeCell="H24" sqref="H24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8" ht="27.75" customHeight="1"/>
    <row r="2" spans="2:8" ht="15" customHeight="1">
      <c r="B2" s="268" t="s">
        <v>127</v>
      </c>
      <c r="C2" s="268"/>
      <c r="D2" s="268"/>
      <c r="E2" s="268"/>
      <c r="F2" s="268"/>
    </row>
    <row r="3" spans="2:8" ht="14.25" customHeight="1">
      <c r="B3" s="150" t="s">
        <v>168</v>
      </c>
      <c r="F3" s="156" t="s">
        <v>223</v>
      </c>
    </row>
    <row r="4" spans="2:8">
      <c r="B4" s="151" t="s">
        <v>170</v>
      </c>
      <c r="C4" s="151" t="s">
        <v>53</v>
      </c>
      <c r="D4" s="152" t="s">
        <v>171</v>
      </c>
      <c r="E4" s="152"/>
      <c r="F4" s="63" t="s">
        <v>2</v>
      </c>
    </row>
    <row r="5" spans="2:8">
      <c r="B5" s="273" t="s">
        <v>172</v>
      </c>
      <c r="C5" s="273" t="s">
        <v>42</v>
      </c>
      <c r="D5" s="153" t="s">
        <v>85</v>
      </c>
      <c r="E5" s="154"/>
      <c r="F5" s="157">
        <v>7112533628</v>
      </c>
      <c r="H5" s="85"/>
    </row>
    <row r="6" spans="2:8">
      <c r="B6" s="274"/>
      <c r="C6" s="274"/>
      <c r="D6" s="153" t="s">
        <v>173</v>
      </c>
      <c r="E6" s="154"/>
      <c r="F6" s="157">
        <v>5362863000</v>
      </c>
      <c r="H6" s="85"/>
    </row>
    <row r="7" spans="2:8">
      <c r="B7" s="274"/>
      <c r="C7" s="274"/>
      <c r="D7" s="153" t="s">
        <v>29</v>
      </c>
      <c r="E7" s="154"/>
      <c r="F7" s="157">
        <v>215887071</v>
      </c>
      <c r="H7" s="85"/>
    </row>
    <row r="8" spans="2:8">
      <c r="B8" s="274"/>
      <c r="C8" s="274"/>
      <c r="D8" s="153" t="s">
        <v>299</v>
      </c>
      <c r="E8" s="154"/>
      <c r="F8" s="157">
        <v>863072000</v>
      </c>
      <c r="H8" s="85"/>
    </row>
    <row r="9" spans="2:8">
      <c r="B9" s="274"/>
      <c r="C9" s="274"/>
      <c r="D9" s="153" t="s">
        <v>300</v>
      </c>
      <c r="E9" s="154"/>
      <c r="F9" s="157">
        <v>214417662</v>
      </c>
      <c r="H9" s="85"/>
    </row>
    <row r="10" spans="2:8">
      <c r="B10" s="274"/>
      <c r="C10" s="274"/>
      <c r="D10" s="153" t="s">
        <v>3</v>
      </c>
      <c r="E10" s="154"/>
      <c r="F10" s="157">
        <v>965750103</v>
      </c>
    </row>
    <row r="11" spans="2:8">
      <c r="B11" s="274"/>
      <c r="C11" s="275"/>
      <c r="D11" s="269" t="s">
        <v>91</v>
      </c>
      <c r="E11" s="270"/>
      <c r="F11" s="158">
        <f>SUM(F5:F10)</f>
        <v>14734523464</v>
      </c>
      <c r="H11" s="85"/>
    </row>
    <row r="12" spans="2:8" ht="13.5" customHeight="1">
      <c r="B12" s="274"/>
      <c r="C12" s="276" t="s">
        <v>40</v>
      </c>
      <c r="D12" s="223" t="s">
        <v>15</v>
      </c>
      <c r="E12" s="154" t="s">
        <v>174</v>
      </c>
      <c r="F12" s="157">
        <v>181777600</v>
      </c>
      <c r="H12" s="85"/>
    </row>
    <row r="13" spans="2:8">
      <c r="B13" s="274"/>
      <c r="C13" s="277"/>
      <c r="D13" s="272"/>
      <c r="E13" s="154" t="s">
        <v>176</v>
      </c>
      <c r="F13" s="157">
        <v>7500000</v>
      </c>
      <c r="H13" s="85"/>
    </row>
    <row r="14" spans="2:8">
      <c r="B14" s="274"/>
      <c r="C14" s="274"/>
      <c r="D14" s="224"/>
      <c r="E14" s="155" t="s">
        <v>165</v>
      </c>
      <c r="F14" s="158">
        <f>SUM(F12:F13)</f>
        <v>189277600</v>
      </c>
    </row>
    <row r="15" spans="2:8" ht="13.5" customHeight="1">
      <c r="B15" s="274"/>
      <c r="C15" s="274"/>
      <c r="D15" s="223" t="s">
        <v>177</v>
      </c>
      <c r="E15" s="154" t="s">
        <v>174</v>
      </c>
      <c r="F15" s="157">
        <v>2714272566</v>
      </c>
      <c r="H15" s="85"/>
    </row>
    <row r="16" spans="2:8">
      <c r="B16" s="274"/>
      <c r="C16" s="274"/>
      <c r="D16" s="272"/>
      <c r="E16" s="154" t="s">
        <v>176</v>
      </c>
      <c r="F16" s="157">
        <v>1578106590</v>
      </c>
      <c r="H16" s="85"/>
    </row>
    <row r="17" spans="2:8">
      <c r="B17" s="274"/>
      <c r="C17" s="274"/>
      <c r="D17" s="224"/>
      <c r="E17" s="155" t="s">
        <v>165</v>
      </c>
      <c r="F17" s="158">
        <f>SUM(F15:F16)</f>
        <v>4292379156</v>
      </c>
    </row>
    <row r="18" spans="2:8">
      <c r="B18" s="274"/>
      <c r="C18" s="274"/>
      <c r="D18" s="223" t="s">
        <v>169</v>
      </c>
      <c r="E18" s="154" t="s">
        <v>174</v>
      </c>
      <c r="F18" s="157">
        <v>118449000</v>
      </c>
      <c r="H18" s="85"/>
    </row>
    <row r="19" spans="2:8">
      <c r="B19" s="274"/>
      <c r="C19" s="274"/>
      <c r="D19" s="272"/>
      <c r="E19" s="154" t="s">
        <v>176</v>
      </c>
      <c r="F19" s="157">
        <v>40720000</v>
      </c>
      <c r="H19" s="85"/>
    </row>
    <row r="20" spans="2:8">
      <c r="B20" s="274"/>
      <c r="C20" s="274"/>
      <c r="D20" s="224"/>
      <c r="E20" s="155" t="s">
        <v>165</v>
      </c>
      <c r="F20" s="158">
        <f>SUM(F18:F19)</f>
        <v>159169000</v>
      </c>
    </row>
    <row r="21" spans="2:8">
      <c r="B21" s="274"/>
      <c r="C21" s="275"/>
      <c r="D21" s="269" t="s">
        <v>91</v>
      </c>
      <c r="E21" s="270"/>
      <c r="F21" s="158">
        <f>F14+F17+F20</f>
        <v>4640825756</v>
      </c>
      <c r="H21" s="85"/>
    </row>
    <row r="22" spans="2:8">
      <c r="B22" s="275"/>
      <c r="C22" s="269" t="s">
        <v>49</v>
      </c>
      <c r="D22" s="271"/>
      <c r="E22" s="270"/>
      <c r="F22" s="158">
        <f>F11+F21</f>
        <v>19375349220</v>
      </c>
    </row>
    <row r="23" spans="2:8" ht="1.9" customHeight="1"/>
  </sheetData>
  <mergeCells count="10">
    <mergeCell ref="B2:F2"/>
    <mergeCell ref="D11:E11"/>
    <mergeCell ref="D21:E21"/>
    <mergeCell ref="C22:E22"/>
    <mergeCell ref="D12:D14"/>
    <mergeCell ref="D15:D17"/>
    <mergeCell ref="D18:D20"/>
    <mergeCell ref="B5:B22"/>
    <mergeCell ref="C5:C11"/>
    <mergeCell ref="C12:C21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5"/>
  <sheetViews>
    <sheetView view="pageBreakPreview" zoomScaleSheetLayoutView="100" workbookViewId="0">
      <selection activeCell="E9" sqref="E9"/>
    </sheetView>
  </sheetViews>
  <sheetFormatPr defaultRowHeight="13.5"/>
  <cols>
    <col min="1" max="1" width="8.125" style="159" customWidth="1"/>
    <col min="2" max="2" width="5" style="159" customWidth="1"/>
    <col min="3" max="3" width="23.625" style="159" customWidth="1"/>
    <col min="4" max="8" width="15.625" style="159" customWidth="1"/>
    <col min="9" max="9" width="1.25" style="159" customWidth="1"/>
    <col min="10" max="10" width="12.625" style="159" customWidth="1"/>
    <col min="11" max="11" width="15.625" style="28" bestFit="1" customWidth="1"/>
    <col min="12" max="12" width="9" style="28" customWidth="1"/>
    <col min="13" max="13" width="14" style="28" bestFit="1" customWidth="1"/>
    <col min="14" max="14" width="9" style="28" customWidth="1"/>
    <col min="15" max="16384" width="9" style="28"/>
  </cols>
  <sheetData>
    <row r="1" spans="1:13" s="159" customFormat="1" ht="41.25" customHeight="1"/>
    <row r="2" spans="1:13" s="159" customFormat="1" ht="18" customHeight="1">
      <c r="C2" s="278" t="s">
        <v>178</v>
      </c>
      <c r="D2" s="278"/>
      <c r="E2" s="278"/>
      <c r="F2" s="279" t="s">
        <v>223</v>
      </c>
      <c r="G2" s="279"/>
      <c r="H2" s="279"/>
    </row>
    <row r="3" spans="1:13" s="159" customFormat="1" ht="24.95" customHeight="1">
      <c r="C3" s="281" t="s">
        <v>53</v>
      </c>
      <c r="D3" s="281" t="s">
        <v>2</v>
      </c>
      <c r="E3" s="280" t="s">
        <v>179</v>
      </c>
      <c r="F3" s="281"/>
      <c r="G3" s="281"/>
      <c r="H3" s="281"/>
    </row>
    <row r="4" spans="1:13" s="160" customFormat="1" ht="27.95" customHeight="1">
      <c r="C4" s="281"/>
      <c r="D4" s="281"/>
      <c r="E4" s="169" t="s">
        <v>40</v>
      </c>
      <c r="F4" s="173" t="s">
        <v>139</v>
      </c>
      <c r="G4" s="173" t="s">
        <v>180</v>
      </c>
      <c r="H4" s="173" t="s">
        <v>14</v>
      </c>
    </row>
    <row r="5" spans="1:13" s="159" customFormat="1" ht="30" customHeight="1">
      <c r="C5" s="162" t="s">
        <v>43</v>
      </c>
      <c r="D5" s="166">
        <v>21532553872</v>
      </c>
      <c r="E5" s="170">
        <v>4292379156</v>
      </c>
      <c r="F5" s="174">
        <v>870860000</v>
      </c>
      <c r="G5" s="174">
        <f>D5-E5-F5-H5</f>
        <v>12558432006</v>
      </c>
      <c r="H5" s="174">
        <f>3281216115+259713411+0+0+112347383+0+157605801</f>
        <v>3810882710</v>
      </c>
      <c r="J5" s="161"/>
      <c r="K5" s="177"/>
      <c r="L5" s="178"/>
      <c r="M5" s="179"/>
    </row>
    <row r="6" spans="1:13" s="159" customFormat="1" ht="30" customHeight="1">
      <c r="C6" s="162" t="s">
        <v>181</v>
      </c>
      <c r="D6" s="166">
        <v>3163092946</v>
      </c>
      <c r="E6" s="170">
        <f>E9-E5</f>
        <v>348446600</v>
      </c>
      <c r="F6" s="174">
        <f>F9-F5</f>
        <v>1817900000</v>
      </c>
      <c r="G6" s="174">
        <f>D6-E6-F6-H6</f>
        <v>996746346</v>
      </c>
      <c r="H6" s="174">
        <v>0</v>
      </c>
      <c r="J6" s="161"/>
      <c r="K6" s="177"/>
    </row>
    <row r="7" spans="1:13" s="159" customFormat="1" ht="30" customHeight="1">
      <c r="C7" s="162" t="s">
        <v>41</v>
      </c>
      <c r="D7" s="166">
        <v>749547167</v>
      </c>
      <c r="E7" s="170">
        <v>0</v>
      </c>
      <c r="F7" s="174">
        <v>0</v>
      </c>
      <c r="G7" s="174">
        <f>D7-E7-F7-H7</f>
        <v>447433164</v>
      </c>
      <c r="H7" s="174">
        <f>310780003-8666000</f>
        <v>302114003</v>
      </c>
      <c r="J7" s="161"/>
      <c r="K7" s="177"/>
    </row>
    <row r="8" spans="1:13" s="159" customFormat="1" ht="30" customHeight="1">
      <c r="C8" s="162" t="s">
        <v>3</v>
      </c>
      <c r="D8" s="167"/>
      <c r="E8" s="171"/>
      <c r="F8" s="175"/>
      <c r="G8" s="175"/>
      <c r="H8" s="175"/>
      <c r="J8" s="161"/>
    </row>
    <row r="9" spans="1:13" s="159" customFormat="1" ht="30" customHeight="1">
      <c r="C9" s="163" t="s">
        <v>49</v>
      </c>
      <c r="D9" s="168">
        <f>SUM(D5:D8)</f>
        <v>25445193985</v>
      </c>
      <c r="E9" s="172">
        <v>4640825756</v>
      </c>
      <c r="F9" s="176">
        <v>2688760000</v>
      </c>
      <c r="G9" s="168">
        <f>SUM(G5:G8)</f>
        <v>14002611516</v>
      </c>
      <c r="H9" s="168">
        <f>SUM(H5:H8)</f>
        <v>4112996713</v>
      </c>
      <c r="J9" s="161"/>
    </row>
    <row r="10" spans="1:13" s="161" customFormat="1" ht="3.75" customHeight="1"/>
    <row r="11" spans="1:13" s="161" customFormat="1" ht="21.75" customHeight="1"/>
    <row r="12" spans="1:13">
      <c r="A12" s="161"/>
      <c r="B12" s="161"/>
      <c r="C12" s="282"/>
      <c r="D12" s="282"/>
      <c r="E12" s="282"/>
      <c r="F12" s="282"/>
      <c r="G12" s="282"/>
      <c r="H12" s="282"/>
      <c r="I12" s="161"/>
      <c r="J12" s="161"/>
    </row>
    <row r="13" spans="1:13">
      <c r="A13" s="161"/>
      <c r="B13" s="161"/>
      <c r="C13" s="164"/>
      <c r="D13" s="164"/>
      <c r="E13" s="164"/>
      <c r="F13" s="164"/>
      <c r="G13" s="164"/>
      <c r="H13" s="164"/>
      <c r="I13" s="161"/>
      <c r="J13" s="161"/>
    </row>
    <row r="14" spans="1:13">
      <c r="C14" s="165"/>
      <c r="D14" s="164"/>
      <c r="E14" s="165"/>
      <c r="F14" s="165"/>
      <c r="G14" s="164"/>
      <c r="H14" s="165"/>
    </row>
    <row r="15" spans="1:13">
      <c r="A15" s="160"/>
      <c r="B15" s="160"/>
      <c r="C15" s="160"/>
      <c r="D15" s="160"/>
      <c r="E15" s="160"/>
      <c r="F15" s="160"/>
      <c r="G15" s="160"/>
      <c r="H15" s="160"/>
      <c r="I15" s="160"/>
      <c r="J15" s="160"/>
    </row>
  </sheetData>
  <mergeCells count="6">
    <mergeCell ref="C2:E2"/>
    <mergeCell ref="F2:H2"/>
    <mergeCell ref="E3:H3"/>
    <mergeCell ref="C12:H12"/>
    <mergeCell ref="C3:C4"/>
    <mergeCell ref="D3:D4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7"/>
  <sheetViews>
    <sheetView view="pageBreakPreview" zoomScale="200" zoomScaleNormal="178" zoomScaleSheetLayoutView="200" workbookViewId="0">
      <selection activeCell="I6" sqref="I6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2:3" ht="24.75" customHeight="1"/>
    <row r="2" spans="2:3" ht="10.5" customHeight="1">
      <c r="B2" s="283" t="s">
        <v>4</v>
      </c>
      <c r="C2" s="283"/>
    </row>
    <row r="3" spans="2:3" ht="9.75" customHeight="1">
      <c r="B3" s="180" t="s">
        <v>182</v>
      </c>
      <c r="C3" s="184" t="s">
        <v>282</v>
      </c>
    </row>
    <row r="4" spans="2:3" ht="18.95" customHeight="1">
      <c r="B4" s="181" t="s">
        <v>36</v>
      </c>
      <c r="C4" s="181" t="s">
        <v>156</v>
      </c>
    </row>
    <row r="5" spans="2:3" ht="15" customHeight="1">
      <c r="B5" s="182" t="s">
        <v>19</v>
      </c>
      <c r="C5" s="185">
        <v>977914188</v>
      </c>
    </row>
    <row r="6" spans="2:3" ht="15" customHeight="1">
      <c r="B6" s="183" t="s">
        <v>49</v>
      </c>
      <c r="C6" s="185">
        <v>977914188</v>
      </c>
    </row>
    <row r="7" spans="2:3" ht="1.9" customHeight="1"/>
  </sheetData>
  <mergeCells count="1">
    <mergeCell ref="B2:C2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20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2"/>
  <sheetViews>
    <sheetView view="pageBreakPreview" topLeftCell="B1" zoomScale="80" zoomScaleNormal="80" zoomScaleSheetLayoutView="80" workbookViewId="0">
      <selection activeCell="D47" sqref="D47"/>
    </sheetView>
  </sheetViews>
  <sheetFormatPr defaultRowHeight="13.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6.25" customHeight="1"/>
    <row r="2" spans="1:14" ht="34.5" customHeight="1">
      <c r="B2" s="22"/>
      <c r="C2" s="22" t="s">
        <v>35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20.100000000000001" customHeight="1">
      <c r="C3" s="23" t="s">
        <v>6</v>
      </c>
      <c r="J3" s="16" t="s">
        <v>154</v>
      </c>
    </row>
    <row r="4" spans="1:14" ht="50.1" customHeight="1">
      <c r="A4" s="21"/>
      <c r="B4" s="12"/>
      <c r="C4" s="6" t="s">
        <v>59</v>
      </c>
      <c r="D4" s="3" t="s">
        <v>28</v>
      </c>
      <c r="E4" s="3" t="s">
        <v>20</v>
      </c>
      <c r="F4" s="3" t="s">
        <v>61</v>
      </c>
      <c r="G4" s="3" t="s">
        <v>62</v>
      </c>
      <c r="H4" s="3" t="s">
        <v>63</v>
      </c>
      <c r="I4" s="3" t="s">
        <v>0</v>
      </c>
      <c r="J4" s="3" t="s">
        <v>24</v>
      </c>
      <c r="K4" s="8"/>
      <c r="L4" s="12"/>
      <c r="M4" s="12"/>
      <c r="N4" s="12"/>
    </row>
    <row r="5" spans="1:14" ht="26.25" customHeight="1">
      <c r="A5" s="21"/>
      <c r="B5" s="12"/>
      <c r="C5" s="24"/>
      <c r="D5" s="24"/>
      <c r="E5" s="24"/>
      <c r="F5" s="24"/>
      <c r="G5" s="24"/>
      <c r="H5" s="24"/>
      <c r="I5" s="24"/>
      <c r="J5" s="24"/>
      <c r="K5" s="12"/>
      <c r="L5" s="12"/>
      <c r="M5" s="12"/>
      <c r="N5" s="12"/>
    </row>
    <row r="6" spans="1:14" ht="26.25" customHeight="1">
      <c r="A6" s="21"/>
      <c r="B6" s="12"/>
      <c r="C6" s="24"/>
      <c r="D6" s="24"/>
      <c r="E6" s="24"/>
      <c r="F6" s="24"/>
      <c r="G6" s="24"/>
      <c r="H6" s="24"/>
      <c r="I6" s="24"/>
      <c r="J6" s="24"/>
      <c r="K6" s="12"/>
      <c r="L6" s="12"/>
      <c r="M6" s="12"/>
      <c r="N6" s="12"/>
    </row>
    <row r="7" spans="1:14" ht="26.25" customHeight="1">
      <c r="A7" s="21"/>
      <c r="B7" s="12"/>
      <c r="C7" s="6" t="s">
        <v>49</v>
      </c>
      <c r="D7" s="24"/>
      <c r="E7" s="24"/>
      <c r="F7" s="24"/>
      <c r="G7" s="24"/>
      <c r="H7" s="24"/>
      <c r="I7" s="24"/>
      <c r="J7" s="24"/>
      <c r="K7" s="12"/>
      <c r="L7" s="12"/>
      <c r="M7" s="12"/>
      <c r="N7" s="12"/>
    </row>
    <row r="8" spans="1:14" ht="11.1" customHeight="1"/>
    <row r="9" spans="1:14" ht="20.100000000000001" customHeight="1">
      <c r="C9" s="23" t="s">
        <v>190</v>
      </c>
      <c r="L9" s="16" t="s">
        <v>154</v>
      </c>
    </row>
    <row r="10" spans="1:14" ht="50.1" customHeight="1">
      <c r="A10" s="21"/>
      <c r="B10" s="12"/>
      <c r="C10" s="6" t="s">
        <v>65</v>
      </c>
      <c r="D10" s="3" t="s">
        <v>67</v>
      </c>
      <c r="E10" s="3" t="s">
        <v>16</v>
      </c>
      <c r="F10" s="3" t="s">
        <v>57</v>
      </c>
      <c r="G10" s="3" t="s">
        <v>12</v>
      </c>
      <c r="H10" s="3" t="s">
        <v>5</v>
      </c>
      <c r="I10" s="3" t="s">
        <v>68</v>
      </c>
      <c r="J10" s="3" t="s">
        <v>32</v>
      </c>
      <c r="K10" s="3" t="s">
        <v>70</v>
      </c>
      <c r="L10" s="3" t="s">
        <v>24</v>
      </c>
      <c r="M10" s="12"/>
      <c r="N10" s="12"/>
    </row>
    <row r="11" spans="1:14" ht="25.5" customHeight="1">
      <c r="A11" s="21"/>
      <c r="B11" s="12"/>
      <c r="C11" s="25" t="s">
        <v>162</v>
      </c>
      <c r="D11" s="26">
        <f>ROUND('増減の明細 (単位 円)'!D11/1000,0)</f>
        <v>3757379</v>
      </c>
      <c r="E11" s="26">
        <f>ROUND('増減の明細 (単位 円)'!E11/1000,0)</f>
        <v>1205212</v>
      </c>
      <c r="F11" s="26">
        <f>ROUND('増減の明細 (単位 円)'!F11/1000,0)</f>
        <v>1283026</v>
      </c>
      <c r="G11" s="26">
        <f>ROUND('増減の明細 (単位 円)'!G11/1000,0)</f>
        <v>-77814</v>
      </c>
      <c r="H11" s="26">
        <f>ROUND('増減の明細 (単位 円)'!H11/1000,0)</f>
        <v>3811227</v>
      </c>
      <c r="I11" s="26">
        <f>ROUND('増減の明細 (単位 円)'!I11/1000,0)</f>
        <v>0</v>
      </c>
      <c r="J11" s="26">
        <f>ROUND('増減の明細 (単位 円)'!J11/1000,0)</f>
        <v>0</v>
      </c>
      <c r="K11" s="26">
        <f>ROUND('増減の明細 (単位 円)'!K11/1000,0)</f>
        <v>3757379</v>
      </c>
      <c r="L11" s="26">
        <f>ROUND('増減の明細 (単位 円)'!L11/1000,0)</f>
        <v>3757378</v>
      </c>
      <c r="M11" s="12"/>
      <c r="N11" s="12"/>
    </row>
    <row r="12" spans="1:14" ht="25.5" customHeight="1">
      <c r="A12" s="21"/>
      <c r="B12" s="12"/>
      <c r="C12" s="25" t="s">
        <v>243</v>
      </c>
      <c r="D12" s="26">
        <f>ROUND('増減の明細 (単位 円)'!D12/1000,0)</f>
        <v>1012897</v>
      </c>
      <c r="E12" s="26">
        <f>ROUND('増減の明細 (単位 円)'!E12/1000,0)</f>
        <v>9456989</v>
      </c>
      <c r="F12" s="26">
        <f>ROUND('増減の明細 (単位 円)'!F12/1000,0)</f>
        <v>3813669</v>
      </c>
      <c r="G12" s="26">
        <f>ROUND('増減の明細 (単位 円)'!G12/1000,0)</f>
        <v>5643319</v>
      </c>
      <c r="H12" s="26">
        <f>ROUND('増減の明細 (単位 円)'!H12/1000,0)</f>
        <v>4051001</v>
      </c>
      <c r="I12" s="26">
        <f>ROUND('増減の明細 (単位 円)'!I12/1000,0)</f>
        <v>0</v>
      </c>
      <c r="J12" s="26">
        <f>ROUND('増減の明細 (単位 円)'!J12/1000,0)</f>
        <v>5643319</v>
      </c>
      <c r="K12" s="26">
        <f>ROUND('増減の明細 (単位 円)'!K12/1000,0)</f>
        <v>0</v>
      </c>
      <c r="L12" s="26">
        <f>ROUND('増減の明細 (単位 円)'!L12/1000,0)</f>
        <v>1012897</v>
      </c>
      <c r="M12" s="12"/>
      <c r="N12" s="12"/>
    </row>
    <row r="13" spans="1:14" ht="25.5" customHeight="1">
      <c r="A13" s="21"/>
      <c r="B13" s="12"/>
      <c r="C13" s="25" t="s">
        <v>266</v>
      </c>
      <c r="D13" s="26">
        <f>ROUND('増減の明細 (単位 円)'!D13/1000,0)</f>
        <v>191176</v>
      </c>
      <c r="E13" s="26">
        <f>ROUND('増減の明細 (単位 円)'!E13/1000,0)</f>
        <v>27874408</v>
      </c>
      <c r="F13" s="26">
        <f>ROUND('増減の明細 (単位 円)'!F13/1000,0)</f>
        <v>22574370</v>
      </c>
      <c r="G13" s="26">
        <f>ROUND('増減の明細 (単位 円)'!G13/1000,0)</f>
        <v>5300038</v>
      </c>
      <c r="H13" s="26">
        <f>ROUND('増減の明細 (単位 円)'!H13/1000,0)</f>
        <v>4552337</v>
      </c>
      <c r="I13" s="26">
        <f>ROUND('増減の明細 (単位 円)'!I13/1000,0)</f>
        <v>0</v>
      </c>
      <c r="J13" s="26">
        <f>ROUND('増減の明細 (単位 円)'!J13/1000,0)</f>
        <v>5300038</v>
      </c>
      <c r="K13" s="26">
        <f>ROUND('増減の明細 (単位 円)'!K13/1000,0)</f>
        <v>0</v>
      </c>
      <c r="L13" s="26">
        <f>ROUND('増減の明細 (単位 円)'!L13/1000,0)</f>
        <v>191176</v>
      </c>
      <c r="M13" s="12"/>
      <c r="N13" s="12"/>
    </row>
    <row r="14" spans="1:14" ht="25.5" customHeight="1">
      <c r="A14" s="21"/>
      <c r="B14" s="12"/>
      <c r="C14" s="25" t="s">
        <v>257</v>
      </c>
      <c r="D14" s="26">
        <f>ROUND('増減の明細 (単位 円)'!D14/1000,0)</f>
        <v>30000</v>
      </c>
      <c r="E14" s="26">
        <f>ROUND('増減の明細 (単位 円)'!E14/1000,0)</f>
        <v>64782</v>
      </c>
      <c r="F14" s="26">
        <f>ROUND('増減の明細 (単位 円)'!F14/1000,0)</f>
        <v>52693</v>
      </c>
      <c r="G14" s="26">
        <f>ROUND('増減の明細 (単位 円)'!G14/1000,0)</f>
        <v>12090</v>
      </c>
      <c r="H14" s="26">
        <f>ROUND('増減の明細 (単位 円)'!H14/1000,0)</f>
        <v>30000</v>
      </c>
      <c r="I14" s="26">
        <f>ROUND('増減の明細 (単位 円)'!I14/1000,0)</f>
        <v>0</v>
      </c>
      <c r="J14" s="26">
        <f>ROUND('増減の明細 (単位 円)'!J14/1000,0)</f>
        <v>12090</v>
      </c>
      <c r="K14" s="26">
        <f>ROUND('増減の明細 (単位 円)'!K14/1000,0)</f>
        <v>17910</v>
      </c>
      <c r="L14" s="26">
        <f>ROUND('増減の明細 (単位 円)'!L14/1000,0)</f>
        <v>30000</v>
      </c>
      <c r="M14" s="12"/>
      <c r="N14" s="12"/>
    </row>
    <row r="15" spans="1:14" ht="25.5" customHeight="1">
      <c r="A15" s="21"/>
      <c r="B15" s="12"/>
      <c r="C15" s="25" t="s">
        <v>9</v>
      </c>
      <c r="D15" s="26">
        <f>ROUND('増減の明細 (単位 円)'!D15/1000,0)</f>
        <v>316383</v>
      </c>
      <c r="E15" s="26">
        <f>ROUND('増減の明細 (単位 円)'!E15/1000,0)</f>
        <v>322294</v>
      </c>
      <c r="F15" s="26">
        <f>ROUND('増減の明細 (単位 円)'!F15/1000,0)</f>
        <v>0</v>
      </c>
      <c r="G15" s="26">
        <f>ROUND('増減の明細 (単位 円)'!G15/1000,0)</f>
        <v>322294</v>
      </c>
      <c r="H15" s="26">
        <f>ROUND('増減の明細 (単位 円)'!H15/1000,0)</f>
        <v>316383</v>
      </c>
      <c r="I15" s="26">
        <f>ROUND('増減の明細 (単位 円)'!I15/1000,0)</f>
        <v>0</v>
      </c>
      <c r="J15" s="26">
        <f>ROUND('増減の明細 (単位 円)'!J15/1000,0)</f>
        <v>322294</v>
      </c>
      <c r="K15" s="26">
        <f>ROUND('増減の明細 (単位 円)'!K15/1000,0)</f>
        <v>0</v>
      </c>
      <c r="L15" s="26">
        <f>ROUND('増減の明細 (単位 円)'!L15/1000,0)</f>
        <v>316383</v>
      </c>
      <c r="M15" s="12"/>
      <c r="N15" s="12"/>
    </row>
    <row r="16" spans="1:14" ht="37.5" customHeight="1">
      <c r="A16" s="21"/>
      <c r="B16" s="12"/>
      <c r="C16" s="6" t="s">
        <v>49</v>
      </c>
      <c r="D16" s="26">
        <f t="shared" ref="D16:L16" si="0">SUM(D11:D15)</f>
        <v>5307835</v>
      </c>
      <c r="E16" s="26">
        <f t="shared" si="0"/>
        <v>38923685</v>
      </c>
      <c r="F16" s="26">
        <f t="shared" si="0"/>
        <v>27723758</v>
      </c>
      <c r="G16" s="26">
        <f t="shared" si="0"/>
        <v>11199927</v>
      </c>
      <c r="H16" s="26">
        <f t="shared" si="0"/>
        <v>12760948</v>
      </c>
      <c r="I16" s="26">
        <f t="shared" si="0"/>
        <v>0</v>
      </c>
      <c r="J16" s="26">
        <f t="shared" si="0"/>
        <v>11277741</v>
      </c>
      <c r="K16" s="26">
        <f t="shared" si="0"/>
        <v>3775289</v>
      </c>
      <c r="L16" s="26">
        <f t="shared" si="0"/>
        <v>5307834</v>
      </c>
      <c r="M16" s="12"/>
      <c r="N16" s="12"/>
    </row>
    <row r="17" spans="1:14" ht="12" customHeight="1">
      <c r="A17" s="21"/>
      <c r="B17" s="12"/>
      <c r="C17" s="8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0.100000000000001" customHeight="1">
      <c r="C18" s="23" t="s">
        <v>192</v>
      </c>
      <c r="L18" s="16"/>
      <c r="M18" s="16" t="s">
        <v>154</v>
      </c>
    </row>
    <row r="19" spans="1:14" ht="50.1" customHeight="1">
      <c r="A19" s="21"/>
      <c r="B19" s="12"/>
      <c r="C19" s="6" t="s">
        <v>65</v>
      </c>
      <c r="D19" s="3" t="s">
        <v>71</v>
      </c>
      <c r="E19" s="3" t="s">
        <v>16</v>
      </c>
      <c r="F19" s="3" t="s">
        <v>57</v>
      </c>
      <c r="G19" s="3" t="s">
        <v>12</v>
      </c>
      <c r="H19" s="3" t="s">
        <v>5</v>
      </c>
      <c r="I19" s="3" t="s">
        <v>68</v>
      </c>
      <c r="J19" s="3" t="s">
        <v>32</v>
      </c>
      <c r="K19" s="3" t="s">
        <v>64</v>
      </c>
      <c r="L19" s="3" t="s">
        <v>72</v>
      </c>
      <c r="M19" s="3" t="s">
        <v>24</v>
      </c>
      <c r="N19" s="12"/>
    </row>
    <row r="20" spans="1:14" ht="26.25" customHeight="1">
      <c r="A20" s="21"/>
      <c r="B20" s="12"/>
      <c r="C20" s="25" t="s">
        <v>87</v>
      </c>
      <c r="D20" s="26">
        <f>ROUND('増減の明細 (単位 円)'!D20/1000,0)</f>
        <v>6600</v>
      </c>
      <c r="E20" s="26">
        <f>ROUND('増減の明細 (単位 円)'!E20/1000,0)</f>
        <v>2390288</v>
      </c>
      <c r="F20" s="26">
        <f>ROUND('増減の明細 (単位 円)'!F20/1000,0)</f>
        <v>758873</v>
      </c>
      <c r="G20" s="26">
        <f>ROUND('増減の明細 (単位 円)'!G20/1000,0)</f>
        <v>1631415</v>
      </c>
      <c r="H20" s="26">
        <f>ROUND('増減の明細 (単位 円)'!H20/1000,0)</f>
        <v>420000</v>
      </c>
      <c r="I20" s="26">
        <f>ROUND('増減の明細 (単位 円)'!I20/1000,0)</f>
        <v>0</v>
      </c>
      <c r="J20" s="26">
        <f>ROUND('増減の明細 (単位 円)'!J20/1000,0)</f>
        <v>25630</v>
      </c>
      <c r="K20" s="26">
        <f>ROUND('増減の明細 (単位 円)'!K20/1000,0)</f>
        <v>0</v>
      </c>
      <c r="L20" s="26">
        <f>ROUND('増減の明細 (単位 円)'!L20/1000,0)</f>
        <v>6600</v>
      </c>
      <c r="M20" s="26">
        <f>ROUND('増減の明細 (単位 円)'!M20/1000,0)</f>
        <v>6600</v>
      </c>
      <c r="N20" s="12"/>
    </row>
    <row r="21" spans="1:14" ht="26.25" customHeight="1">
      <c r="A21" s="21"/>
      <c r="B21" s="12"/>
      <c r="C21" s="25" t="s">
        <v>189</v>
      </c>
      <c r="D21" s="26">
        <f>ROUND('増減の明細 (単位 円)'!D21/1000,0)</f>
        <v>6000</v>
      </c>
      <c r="E21" s="26">
        <f>ROUND('増減の明細 (単位 円)'!E21/1000,0)</f>
        <v>723432</v>
      </c>
      <c r="F21" s="26">
        <f>ROUND('増減の明細 (単位 円)'!F21/1000,0)</f>
        <v>110594</v>
      </c>
      <c r="G21" s="26">
        <f>ROUND('増減の明細 (単位 円)'!G21/1000,0)</f>
        <v>612837</v>
      </c>
      <c r="H21" s="26">
        <f>ROUND('増減の明細 (単位 円)'!H21/1000,0)</f>
        <v>700000</v>
      </c>
      <c r="I21" s="26">
        <f>ROUND('増減の明細 (単位 円)'!I21/1000,0)</f>
        <v>0</v>
      </c>
      <c r="J21" s="26">
        <f>ROUND('増減の明細 (単位 円)'!J21/1000,0)</f>
        <v>5252</v>
      </c>
      <c r="K21" s="26">
        <f>ROUND('増減の明細 (単位 円)'!K21/1000,0)</f>
        <v>0</v>
      </c>
      <c r="L21" s="26">
        <f>ROUND('増減の明細 (単位 円)'!L21/1000,0)</f>
        <v>6000</v>
      </c>
      <c r="M21" s="26">
        <f>ROUND('増減の明細 (単位 円)'!M21/1000,0)</f>
        <v>6000</v>
      </c>
      <c r="N21" s="12"/>
    </row>
    <row r="22" spans="1:14" ht="26.25" customHeight="1">
      <c r="A22" s="21"/>
      <c r="B22" s="12"/>
      <c r="C22" s="25" t="s">
        <v>245</v>
      </c>
      <c r="D22" s="26">
        <f>ROUND('増減の明細 (単位 円)'!D22/1000,0)</f>
        <v>2100</v>
      </c>
      <c r="E22" s="26">
        <f>ROUND('増減の明細 (単位 円)'!E22/1000,0)</f>
        <v>3427977</v>
      </c>
      <c r="F22" s="26">
        <f>ROUND('増減の明細 (単位 円)'!F22/1000,0)</f>
        <v>3414967</v>
      </c>
      <c r="G22" s="26">
        <f>ROUND('増減の明細 (単位 円)'!G22/1000,0)</f>
        <v>13010</v>
      </c>
      <c r="H22" s="26">
        <f>ROUND('増減の明細 (単位 円)'!H22/1000,0)</f>
        <v>96000</v>
      </c>
      <c r="I22" s="26">
        <f>ROUND('増減の明細 (単位 円)'!I22/1000,0)</f>
        <v>0</v>
      </c>
      <c r="J22" s="26">
        <f>ROUND('増減の明細 (単位 円)'!J22/1000,0)</f>
        <v>285</v>
      </c>
      <c r="K22" s="26">
        <f>ROUND('増減の明細 (単位 円)'!K22/1000,0)</f>
        <v>2063</v>
      </c>
      <c r="L22" s="26">
        <f>ROUND('増減の明細 (単位 円)'!L22/1000,0)</f>
        <v>37</v>
      </c>
      <c r="M22" s="26">
        <f>ROUND('増減の明細 (単位 円)'!M22/1000,0)</f>
        <v>2100</v>
      </c>
      <c r="N22" s="12"/>
    </row>
    <row r="23" spans="1:14" ht="26.25" customHeight="1">
      <c r="A23" s="21"/>
      <c r="B23" s="12"/>
      <c r="C23" s="25" t="s">
        <v>50</v>
      </c>
      <c r="D23" s="26">
        <f>ROUND('増減の明細 (単位 円)'!D23/1000,0)</f>
        <v>22535</v>
      </c>
      <c r="E23" s="26">
        <f>ROUND('増減の明細 (単位 円)'!E23/1000,0)</f>
        <v>340124745</v>
      </c>
      <c r="F23" s="26">
        <f>ROUND('増減の明細 (単位 円)'!F23/1000,0)</f>
        <v>290502237</v>
      </c>
      <c r="G23" s="26">
        <f>ROUND('増減の明細 (単位 円)'!G23/1000,0)</f>
        <v>49622509</v>
      </c>
      <c r="H23" s="26">
        <f>ROUND('増減の明細 (単位 円)'!H23/1000,0)</f>
        <v>32510560</v>
      </c>
      <c r="I23" s="26">
        <f>ROUND('増減の明細 (単位 円)'!I23/1000,0)</f>
        <v>0</v>
      </c>
      <c r="J23" s="26">
        <f>ROUND('増減の明細 (単位 円)'!J23/1000,0)</f>
        <v>34240</v>
      </c>
      <c r="K23" s="26">
        <f>ROUND('増減の明細 (単位 円)'!K23/1000,0)</f>
        <v>0</v>
      </c>
      <c r="L23" s="26">
        <f>ROUND('増減の明細 (単位 円)'!L23/1000,0)</f>
        <v>22535</v>
      </c>
      <c r="M23" s="26">
        <f>ROUND('増減の明細 (単位 円)'!M23/1000,0)</f>
        <v>22535</v>
      </c>
      <c r="N23" s="12"/>
    </row>
    <row r="24" spans="1:14" ht="26.25" customHeight="1">
      <c r="A24" s="21"/>
      <c r="B24" s="12"/>
      <c r="C24" s="25" t="s">
        <v>37</v>
      </c>
      <c r="D24" s="26">
        <f>ROUND('増減の明細 (単位 円)'!D24/1000,0)</f>
        <v>1350</v>
      </c>
      <c r="E24" s="26">
        <f>ROUND('増減の明細 (単位 円)'!E24/1000,0)</f>
        <v>1285103</v>
      </c>
      <c r="F24" s="26">
        <f>ROUND('増減の明細 (単位 円)'!F24/1000,0)</f>
        <v>891724</v>
      </c>
      <c r="G24" s="26">
        <f>ROUND('増減の明細 (単位 円)'!G24/1000,0)</f>
        <v>393379</v>
      </c>
      <c r="H24" s="26">
        <f>ROUND('増減の明細 (単位 円)'!H24/1000,0)</f>
        <v>140150</v>
      </c>
      <c r="I24" s="26">
        <f>ROUND('増減の明細 (単位 円)'!I24/1000,0)</f>
        <v>0</v>
      </c>
      <c r="J24" s="26">
        <f>ROUND('増減の明細 (単位 円)'!J24/1000,0)</f>
        <v>3788</v>
      </c>
      <c r="K24" s="26">
        <f>ROUND('増減の明細 (単位 円)'!K24/1000,0)</f>
        <v>0</v>
      </c>
      <c r="L24" s="26">
        <f>ROUND('増減の明細 (単位 円)'!L24/1000,0)</f>
        <v>1350</v>
      </c>
      <c r="M24" s="26">
        <f>ROUND('増減の明細 (単位 円)'!M24/1000,0)</f>
        <v>1350</v>
      </c>
      <c r="N24" s="12"/>
    </row>
    <row r="25" spans="1:14" ht="26.25" customHeight="1">
      <c r="A25" s="21"/>
      <c r="B25" s="12"/>
      <c r="C25" s="25" t="s">
        <v>102</v>
      </c>
      <c r="D25" s="26">
        <f>ROUND('増減の明細 (単位 円)'!D25/1000,0)</f>
        <v>3750</v>
      </c>
      <c r="E25" s="26">
        <f>ROUND('増減の明細 (単位 円)'!E25/1000,0)</f>
        <v>175922456</v>
      </c>
      <c r="F25" s="26">
        <f>ROUND('増減の明細 (単位 円)'!F25/1000,0)</f>
        <v>170403821</v>
      </c>
      <c r="G25" s="26">
        <f>ROUND('増減の明細 (単位 円)'!G25/1000,0)</f>
        <v>5518635</v>
      </c>
      <c r="H25" s="26">
        <f>ROUND('増減の明細 (単位 円)'!H25/1000,0)</f>
        <v>2821120</v>
      </c>
      <c r="I25" s="26">
        <f>ROUND('増減の明細 (単位 円)'!I25/1000,0)</f>
        <v>0</v>
      </c>
      <c r="J25" s="26">
        <f>ROUND('増減の明細 (単位 円)'!J25/1000,0)</f>
        <v>7340</v>
      </c>
      <c r="K25" s="26">
        <f>ROUND('増減の明細 (単位 円)'!K25/1000,0)</f>
        <v>0</v>
      </c>
      <c r="L25" s="26">
        <f>ROUND('増減の明細 (単位 円)'!L25/1000,0)</f>
        <v>3750</v>
      </c>
      <c r="M25" s="26">
        <f>ROUND('増減の明細 (単位 円)'!M25/1000,0)</f>
        <v>3750</v>
      </c>
      <c r="N25" s="12"/>
    </row>
    <row r="26" spans="1:14" ht="26.25" customHeight="1">
      <c r="A26" s="21"/>
      <c r="B26" s="12"/>
      <c r="C26" s="25" t="s">
        <v>258</v>
      </c>
      <c r="D26" s="26">
        <f>ROUND('増減の明細 (単位 円)'!D26/1000,0)</f>
        <v>5000</v>
      </c>
      <c r="E26" s="26">
        <f>ROUND('増減の明細 (単位 円)'!E26/1000,0)</f>
        <v>18409509</v>
      </c>
      <c r="F26" s="26">
        <f>ROUND('増減の明細 (単位 円)'!F26/1000,0)</f>
        <v>4561887</v>
      </c>
      <c r="G26" s="26">
        <f>ROUND('増減の明細 (単位 円)'!G26/1000,0)</f>
        <v>13847622</v>
      </c>
      <c r="H26" s="26">
        <f>ROUND('増減の明細 (単位 円)'!H26/1000,0)</f>
        <v>1626500</v>
      </c>
      <c r="I26" s="26">
        <f>ROUND('増減の明細 (単位 円)'!I26/1000,0)</f>
        <v>0</v>
      </c>
      <c r="J26" s="26">
        <f>ROUND('増減の明細 (単位 円)'!J26/1000,0)</f>
        <v>42512</v>
      </c>
      <c r="K26" s="26">
        <f>ROUND('増減の明細 (単位 円)'!K26/1000,0)</f>
        <v>0</v>
      </c>
      <c r="L26" s="26">
        <f>ROUND('増減の明細 (単位 円)'!L26/1000,0)</f>
        <v>5000</v>
      </c>
      <c r="M26" s="26">
        <f>ROUND('増減の明細 (単位 円)'!M26/1000,0)</f>
        <v>5000</v>
      </c>
      <c r="N26" s="12"/>
    </row>
    <row r="27" spans="1:14" ht="26.25" customHeight="1">
      <c r="A27" s="21"/>
      <c r="B27" s="12"/>
      <c r="C27" s="25" t="s">
        <v>259</v>
      </c>
      <c r="D27" s="26">
        <f>ROUND('増減の明細 (単位 円)'!D27/1000,0)</f>
        <v>940</v>
      </c>
      <c r="E27" s="26">
        <f>ROUND('増減の明細 (単位 円)'!E27/1000,0)</f>
        <v>1393611</v>
      </c>
      <c r="F27" s="26">
        <f>ROUND('増減の明細 (単位 円)'!F27/1000,0)</f>
        <v>1044167</v>
      </c>
      <c r="G27" s="26">
        <f>ROUND('増減の明細 (単位 円)'!G27/1000,0)</f>
        <v>349444</v>
      </c>
      <c r="H27" s="26">
        <f>ROUND('増減の明細 (単位 円)'!H27/1000,0)</f>
        <v>308539</v>
      </c>
      <c r="I27" s="26">
        <f>ROUND('増減の明細 (単位 円)'!I27/1000,0)</f>
        <v>0</v>
      </c>
      <c r="J27" s="26">
        <f>ROUND('増減の明細 (単位 円)'!J27/1000,0)</f>
        <v>1066</v>
      </c>
      <c r="K27" s="26">
        <f>ROUND('増減の明細 (単位 円)'!K27/1000,0)</f>
        <v>0</v>
      </c>
      <c r="L27" s="26">
        <f>ROUND('増減の明細 (単位 円)'!L27/1000,0)</f>
        <v>940</v>
      </c>
      <c r="M27" s="26">
        <f>ROUND('増減の明細 (単位 円)'!M27/1000,0)</f>
        <v>940</v>
      </c>
      <c r="N27" s="12"/>
    </row>
    <row r="28" spans="1:14" ht="26.25" customHeight="1">
      <c r="A28" s="21"/>
      <c r="B28" s="12"/>
      <c r="C28" s="25" t="s">
        <v>260</v>
      </c>
      <c r="D28" s="26">
        <f>ROUND('増減の明細 (単位 円)'!D28/1000,0)</f>
        <v>1680</v>
      </c>
      <c r="E28" s="26">
        <f>ROUND('増減の明細 (単位 円)'!E28/1000,0)</f>
        <v>1178332</v>
      </c>
      <c r="F28" s="26">
        <f>ROUND('増減の明細 (単位 円)'!F28/1000,0)</f>
        <v>201649</v>
      </c>
      <c r="G28" s="26">
        <f>ROUND('増減の明細 (単位 円)'!G28/1000,0)</f>
        <v>976683</v>
      </c>
      <c r="H28" s="26">
        <f>ROUND('増減の明細 (単位 円)'!H28/1000,0)</f>
        <v>621729</v>
      </c>
      <c r="I28" s="26">
        <f>ROUND('増減の明細 (単位 円)'!I28/1000,0)</f>
        <v>0</v>
      </c>
      <c r="J28" s="26">
        <f>ROUND('増減の明細 (単位 円)'!J28/1000,0)</f>
        <v>2637</v>
      </c>
      <c r="K28" s="26">
        <f>ROUND('増減の明細 (単位 円)'!K28/1000,0)</f>
        <v>0</v>
      </c>
      <c r="L28" s="26">
        <f>ROUND('増減の明細 (単位 円)'!L28/1000,0)</f>
        <v>1680</v>
      </c>
      <c r="M28" s="26">
        <f>ROUND('増減の明細 (単位 円)'!M28/1000,0)</f>
        <v>1680</v>
      </c>
      <c r="N28" s="12"/>
    </row>
    <row r="29" spans="1:14" ht="26.25" customHeight="1">
      <c r="A29" s="21"/>
      <c r="B29" s="12"/>
      <c r="C29" s="25" t="s">
        <v>232</v>
      </c>
      <c r="D29" s="26">
        <f>ROUND('増減の明細 (単位 円)'!D29/1000,0)</f>
        <v>4030</v>
      </c>
      <c r="E29" s="26">
        <f>ROUND('増減の明細 (単位 円)'!E29/1000,0)</f>
        <v>768300</v>
      </c>
      <c r="F29" s="26">
        <f>ROUND('増減の明細 (単位 円)'!F29/1000,0)</f>
        <v>26116</v>
      </c>
      <c r="G29" s="26">
        <f>ROUND('増減の明細 (単位 円)'!G29/1000,0)</f>
        <v>742184</v>
      </c>
      <c r="H29" s="26">
        <f>ROUND('増減の明細 (単位 円)'!H29/1000,0)</f>
        <v>500000</v>
      </c>
      <c r="I29" s="26">
        <f>ROUND('増減の明細 (単位 円)'!I29/1000,0)</f>
        <v>0</v>
      </c>
      <c r="J29" s="26">
        <f>ROUND('増減の明細 (単位 円)'!J29/1000,0)</f>
        <v>5982</v>
      </c>
      <c r="K29" s="26">
        <f>ROUND('増減の明細 (単位 円)'!K29/1000,0)</f>
        <v>0</v>
      </c>
      <c r="L29" s="26">
        <f>ROUND('増減の明細 (単位 円)'!L29/1000,0)</f>
        <v>4030</v>
      </c>
      <c r="M29" s="26">
        <f>ROUND('増減の明細 (単位 円)'!M29/1000,0)</f>
        <v>4030</v>
      </c>
      <c r="N29" s="12"/>
    </row>
    <row r="30" spans="1:14" ht="26.25" customHeight="1">
      <c r="A30" s="21"/>
      <c r="B30" s="12"/>
      <c r="C30" s="25" t="s">
        <v>226</v>
      </c>
      <c r="D30" s="26">
        <f>ROUND('増減の明細 (単位 円)'!D30/1000,0)</f>
        <v>300</v>
      </c>
      <c r="E30" s="26">
        <f>ROUND('増減の明細 (単位 円)'!E30/1000,0)</f>
        <v>740335</v>
      </c>
      <c r="F30" s="26">
        <f>ROUND('増減の明細 (単位 円)'!F30/1000,0)</f>
        <v>10528</v>
      </c>
      <c r="G30" s="26">
        <f>ROUND('増減の明細 (単位 円)'!G30/1000,0)</f>
        <v>729807</v>
      </c>
      <c r="H30" s="26">
        <f>ROUND('増減の明細 (単位 円)'!H30/1000,0)</f>
        <v>693000</v>
      </c>
      <c r="I30" s="26">
        <f>ROUND('増減の明細 (単位 円)'!I30/1000,0)</f>
        <v>0</v>
      </c>
      <c r="J30" s="26">
        <f>ROUND('増減の明細 (単位 円)'!J30/1000,0)</f>
        <v>314</v>
      </c>
      <c r="K30" s="26">
        <f>ROUND('増減の明細 (単位 円)'!K30/1000,0)</f>
        <v>0</v>
      </c>
      <c r="L30" s="26">
        <f>ROUND('増減の明細 (単位 円)'!L30/1000,0)</f>
        <v>300</v>
      </c>
      <c r="M30" s="26">
        <f>ROUND('増減の明細 (単位 円)'!M30/1000,0)</f>
        <v>300</v>
      </c>
      <c r="N30" s="12"/>
    </row>
    <row r="31" spans="1:14" ht="26.25" customHeight="1">
      <c r="A31" s="21"/>
      <c r="B31" s="12"/>
      <c r="C31" s="25" t="s">
        <v>261</v>
      </c>
      <c r="D31" s="26">
        <f>ROUND('増減の明細 (単位 円)'!D31/1000,0)</f>
        <v>390</v>
      </c>
      <c r="E31" s="26">
        <f>ROUND('増減の明細 (単位 円)'!E31/1000,0)</f>
        <v>382510</v>
      </c>
      <c r="F31" s="26">
        <f>ROUND('増減の明細 (単位 円)'!F31/1000,0)</f>
        <v>330149</v>
      </c>
      <c r="G31" s="26">
        <f>ROUND('増減の明細 (単位 円)'!G31/1000,0)</f>
        <v>52361</v>
      </c>
      <c r="H31" s="26">
        <f>ROUND('増減の明細 (単位 円)'!H31/1000,0)</f>
        <v>50420</v>
      </c>
      <c r="I31" s="26">
        <f>ROUND('増減の明細 (単位 円)'!I31/1000,0)</f>
        <v>0</v>
      </c>
      <c r="J31" s="26">
        <f>ROUND('増減の明細 (単位 円)'!J31/1000,0)</f>
        <v>405</v>
      </c>
      <c r="K31" s="26">
        <f>ROUND('増減の明細 (単位 円)'!K31/1000,0)</f>
        <v>0</v>
      </c>
      <c r="L31" s="26">
        <f>ROUND('増減の明細 (単位 円)'!L31/1000,0)</f>
        <v>390</v>
      </c>
      <c r="M31" s="26">
        <f>ROUND('増減の明細 (単位 円)'!M31/1000,0)</f>
        <v>390</v>
      </c>
      <c r="N31" s="12"/>
    </row>
    <row r="32" spans="1:14" ht="26.25" customHeight="1">
      <c r="A32" s="21"/>
      <c r="B32" s="12"/>
      <c r="C32" s="25" t="s">
        <v>251</v>
      </c>
      <c r="D32" s="26">
        <f>ROUND('増減の明細 (単位 円)'!D32/1000,0)</f>
        <v>1700</v>
      </c>
      <c r="E32" s="26">
        <f>ROUND('増減の明細 (単位 円)'!E32/1000,0)</f>
        <v>5360</v>
      </c>
      <c r="F32" s="26">
        <f>ROUND('増減の明細 (単位 円)'!F32/1000,0)</f>
        <v>0</v>
      </c>
      <c r="G32" s="26">
        <f>ROUND('増減の明細 (単位 円)'!G32/1000,0)</f>
        <v>5360</v>
      </c>
      <c r="H32" s="26">
        <f>ROUND('増減の明細 (単位 円)'!H32/1000,0)</f>
        <v>1700</v>
      </c>
      <c r="I32" s="26">
        <f>ROUND('増減の明細 (単位 円)'!I32/1000,0)</f>
        <v>0</v>
      </c>
      <c r="J32" s="26">
        <f>ROUND('増減の明細 (単位 円)'!J32/1000,0)</f>
        <v>5360</v>
      </c>
      <c r="K32" s="26">
        <f>ROUND('増減の明細 (単位 円)'!K32/1000,0)</f>
        <v>0</v>
      </c>
      <c r="L32" s="26">
        <f>ROUND('増減の明細 (単位 円)'!L32/1000,0)</f>
        <v>1700</v>
      </c>
      <c r="M32" s="26">
        <f>ROUND('増減の明細 (単位 円)'!M32/1000,0)</f>
        <v>1700</v>
      </c>
      <c r="N32" s="12"/>
    </row>
    <row r="33" spans="1:14" ht="26.25" customHeight="1">
      <c r="A33" s="21"/>
      <c r="B33" s="12"/>
      <c r="C33" s="25" t="s">
        <v>262</v>
      </c>
      <c r="D33" s="26">
        <f>ROUND('増減の明細 (単位 円)'!D33/1000,0)</f>
        <v>200</v>
      </c>
      <c r="E33" s="26">
        <f>ROUND('増減の明細 (単位 円)'!E33/1000,0)</f>
        <v>2983765</v>
      </c>
      <c r="F33" s="26">
        <f>ROUND('増減の明細 (単位 円)'!F33/1000,0)</f>
        <v>735136</v>
      </c>
      <c r="G33" s="26">
        <f>ROUND('増減の明細 (単位 円)'!G33/1000,0)</f>
        <v>2248629</v>
      </c>
      <c r="H33" s="26">
        <f>ROUND('増減の明細 (単位 円)'!H33/1000,0)</f>
        <v>629040</v>
      </c>
      <c r="I33" s="26">
        <f>ROUND('増減の明細 (単位 円)'!I33/1000,0)</f>
        <v>0</v>
      </c>
      <c r="J33" s="26">
        <f>ROUND('増減の明細 (単位 円)'!J33/1000,0)</f>
        <v>720</v>
      </c>
      <c r="K33" s="26">
        <f>ROUND('増減の明細 (単位 円)'!K33/1000,0)</f>
        <v>0</v>
      </c>
      <c r="L33" s="26">
        <f>ROUND('増減の明細 (単位 円)'!L33/1000,0)</f>
        <v>200</v>
      </c>
      <c r="M33" s="26">
        <f>ROUND('増減の明細 (単位 円)'!M33/1000,0)</f>
        <v>200</v>
      </c>
      <c r="N33" s="12"/>
    </row>
    <row r="34" spans="1:14" ht="26.25" customHeight="1">
      <c r="A34" s="21"/>
      <c r="B34" s="12"/>
      <c r="C34" s="25" t="s">
        <v>263</v>
      </c>
      <c r="D34" s="26">
        <f>ROUND('増減の明細 (単位 円)'!D34/1000,0)</f>
        <v>1528</v>
      </c>
      <c r="E34" s="26">
        <f>ROUND('増減の明細 (単位 円)'!E34/1000,0)</f>
        <v>2647613</v>
      </c>
      <c r="F34" s="26">
        <f>ROUND('増減の明細 (単位 円)'!F34/1000,0)</f>
        <v>39354</v>
      </c>
      <c r="G34" s="26">
        <f>ROUND('増減の明細 (単位 円)'!G34/1000,0)</f>
        <v>2608259</v>
      </c>
      <c r="H34" s="26">
        <f>ROUND('増減の明細 (単位 円)'!H34/1000,0)</f>
        <v>1050000</v>
      </c>
      <c r="I34" s="26">
        <f>ROUND('増減の明細 (単位 円)'!I34/1000,0)</f>
        <v>0</v>
      </c>
      <c r="J34" s="26">
        <f>ROUND('増減の明細 (単位 円)'!J34/1000,0)</f>
        <v>3808</v>
      </c>
      <c r="K34" s="26">
        <f>ROUND('増減の明細 (単位 円)'!K34/1000,0)</f>
        <v>0</v>
      </c>
      <c r="L34" s="26">
        <f>ROUND('増減の明細 (単位 円)'!L34/1000,0)</f>
        <v>1528</v>
      </c>
      <c r="M34" s="26">
        <f>ROUND('増減の明細 (単位 円)'!M34/1000,0)</f>
        <v>1528</v>
      </c>
      <c r="N34" s="12"/>
    </row>
    <row r="35" spans="1:14" ht="26.25" customHeight="1">
      <c r="A35" s="21"/>
      <c r="B35" s="12"/>
      <c r="C35" s="25" t="s">
        <v>264</v>
      </c>
      <c r="D35" s="26">
        <f>ROUND('増減の明細 (単位 円)'!D35/1000,0)</f>
        <v>233</v>
      </c>
      <c r="E35" s="26">
        <f>ROUND('増減の明細 (単位 円)'!E35/1000,0)</f>
        <v>4638084</v>
      </c>
      <c r="F35" s="26">
        <f>ROUND('増減の明細 (単位 円)'!F35/1000,0)</f>
        <v>2186332</v>
      </c>
      <c r="G35" s="26">
        <f>ROUND('増減の明細 (単位 円)'!G35/1000,0)</f>
        <v>2451752</v>
      </c>
      <c r="H35" s="26">
        <f>ROUND('増減の明細 (単位 円)'!H35/1000,0)</f>
        <v>105000</v>
      </c>
      <c r="I35" s="26">
        <f>ROUND('増減の明細 (単位 円)'!I35/1000,0)</f>
        <v>0</v>
      </c>
      <c r="J35" s="26">
        <f>ROUND('増減の明細 (単位 円)'!J35/1000,0)</f>
        <v>5443</v>
      </c>
      <c r="K35" s="26">
        <f>ROUND('増減の明細 (単位 円)'!K35/1000,0)</f>
        <v>0</v>
      </c>
      <c r="L35" s="26">
        <f>ROUND('増減の明細 (単位 円)'!L35/1000,0)</f>
        <v>233</v>
      </c>
      <c r="M35" s="26">
        <f>ROUND('増減の明細 (単位 円)'!M35/1000,0)</f>
        <v>233</v>
      </c>
      <c r="N35" s="12"/>
    </row>
    <row r="36" spans="1:14" ht="26.25" customHeight="1">
      <c r="A36" s="21"/>
      <c r="B36" s="12"/>
      <c r="C36" s="25" t="s">
        <v>221</v>
      </c>
      <c r="D36" s="26">
        <f>ROUND('増減の明細 (単位 円)'!D36/1000,0)</f>
        <v>1744</v>
      </c>
      <c r="E36" s="26">
        <f>ROUND('増減の明細 (単位 円)'!E36/1000,0)</f>
        <v>1917926</v>
      </c>
      <c r="F36" s="26">
        <f>ROUND('増減の明細 (単位 円)'!F36/1000,0)</f>
        <v>305</v>
      </c>
      <c r="G36" s="26">
        <f>ROUND('増減の明細 (単位 円)'!G36/1000,0)</f>
        <v>1917621</v>
      </c>
      <c r="H36" s="26">
        <f>ROUND('増減の明細 (単位 円)'!H36/1000,0)</f>
        <v>1913459</v>
      </c>
      <c r="I36" s="26">
        <f>ROUND('増減の明細 (単位 円)'!I36/1000,0)</f>
        <v>0</v>
      </c>
      <c r="J36" s="26">
        <f>ROUND('増減の明細 (単位 円)'!J36/1000,0)</f>
        <v>1745</v>
      </c>
      <c r="K36" s="26">
        <f>ROUND('増減の明細 (単位 円)'!K36/1000,0)</f>
        <v>0</v>
      </c>
      <c r="L36" s="26">
        <f>ROUND('増減の明細 (単位 円)'!L36/1000,0)</f>
        <v>1744</v>
      </c>
      <c r="M36" s="26">
        <f>ROUND('増減の明細 (単位 円)'!M36/1000,0)</f>
        <v>1744</v>
      </c>
      <c r="N36" s="12"/>
    </row>
    <row r="37" spans="1:14" ht="26.25" customHeight="1">
      <c r="A37" s="21"/>
      <c r="B37" s="12"/>
      <c r="C37" s="25" t="s">
        <v>265</v>
      </c>
      <c r="D37" s="26">
        <f>ROUND('増減の明細 (単位 円)'!D37/1000,0)</f>
        <v>6603</v>
      </c>
      <c r="E37" s="26">
        <f>ROUND('増減の明細 (単位 円)'!E37/1000,0)</f>
        <v>1792020</v>
      </c>
      <c r="F37" s="26">
        <f>ROUND('増減の明細 (単位 円)'!F37/1000,0)</f>
        <v>7645</v>
      </c>
      <c r="G37" s="26">
        <f>ROUND('増減の明細 (単位 円)'!G37/1000,0)</f>
        <v>1784376</v>
      </c>
      <c r="H37" s="26">
        <f>ROUND('増減の明細 (単位 円)'!H37/1000,0)</f>
        <v>1486448</v>
      </c>
      <c r="I37" s="26">
        <f>ROUND('増減の明細 (単位 円)'!I37/1000,0)</f>
        <v>0</v>
      </c>
      <c r="J37" s="26">
        <f>ROUND('増減の明細 (単位 円)'!J37/1000,0)</f>
        <v>7923</v>
      </c>
      <c r="K37" s="26">
        <f>ROUND('増減の明細 (単位 円)'!K37/1000,0)</f>
        <v>0</v>
      </c>
      <c r="L37" s="26">
        <f>ROUND('増減の明細 (単位 円)'!L37/1000,0)</f>
        <v>6603</v>
      </c>
      <c r="M37" s="26">
        <f>ROUND('増減の明細 (単位 円)'!M37/1000,0)</f>
        <v>6603</v>
      </c>
      <c r="N37" s="12"/>
    </row>
    <row r="38" spans="1:14" ht="26.25" customHeight="1">
      <c r="A38" s="21"/>
      <c r="B38" s="12"/>
      <c r="C38" s="25" t="s">
        <v>191</v>
      </c>
      <c r="D38" s="26">
        <f>ROUND('増減の明細 (単位 円)'!D38/1000,0)</f>
        <v>1217</v>
      </c>
      <c r="E38" s="26">
        <f>ROUND('増減の明細 (単位 円)'!E38/1000,0)</f>
        <v>130115</v>
      </c>
      <c r="F38" s="26">
        <f>ROUND('増減の明細 (単位 円)'!F38/1000,0)</f>
        <v>1154</v>
      </c>
      <c r="G38" s="26">
        <f>ROUND('増減の明細 (単位 円)'!G38/1000,0)</f>
        <v>128962</v>
      </c>
      <c r="H38" s="26">
        <f>ROUND('増減の明細 (単位 円)'!H38/1000,0)</f>
        <v>100000</v>
      </c>
      <c r="I38" s="26">
        <f>ROUND('増減の明細 (単位 円)'!I38/1000,0)</f>
        <v>0</v>
      </c>
      <c r="J38" s="26">
        <f>ROUND('増減の明細 (単位 円)'!J38/1000,0)</f>
        <v>1569</v>
      </c>
      <c r="K38" s="26">
        <f>ROUND('増減の明細 (単位 円)'!K38/1000,0)</f>
        <v>0</v>
      </c>
      <c r="L38" s="26">
        <f>ROUND('増減の明細 (単位 円)'!L38/1000,0)</f>
        <v>1217</v>
      </c>
      <c r="M38" s="26">
        <f>ROUND('増減の明細 (単位 円)'!M38/1000,0)</f>
        <v>1217</v>
      </c>
      <c r="N38" s="12"/>
    </row>
    <row r="39" spans="1:14" ht="26.25" customHeight="1">
      <c r="A39" s="21"/>
      <c r="B39" s="12"/>
      <c r="C39" s="25" t="s">
        <v>60</v>
      </c>
      <c r="D39" s="26">
        <f>ROUND('増減の明細 (単位 円)'!D39/1000,0)</f>
        <v>5100</v>
      </c>
      <c r="E39" s="26">
        <f>ROUND('増減の明細 (単位 円)'!E39/1000,0)</f>
        <v>24346700000</v>
      </c>
      <c r="F39" s="26">
        <f>ROUND('増減の明細 (単位 円)'!F39/1000,0)</f>
        <v>24022803000</v>
      </c>
      <c r="G39" s="26">
        <f>ROUND('増減の明細 (単位 円)'!G39/1000,0)</f>
        <v>323897000</v>
      </c>
      <c r="H39" s="26">
        <f>ROUND('増減の明細 (単位 円)'!H39/1000,0)</f>
        <v>16602100</v>
      </c>
      <c r="I39" s="26">
        <f>ROUND('増減の明細 (単位 円)'!I39/1000,0)</f>
        <v>0</v>
      </c>
      <c r="J39" s="26">
        <f>ROUND('増減の明細 (単位 円)'!J39/1000,0)</f>
        <v>100408</v>
      </c>
      <c r="K39" s="26">
        <f>ROUND('増減の明細 (単位 円)'!K39/1000,0)</f>
        <v>0</v>
      </c>
      <c r="L39" s="26">
        <f>ROUND('増減の明細 (単位 円)'!L39/1000,0)</f>
        <v>5100</v>
      </c>
      <c r="M39" s="26">
        <f>ROUND('増減の明細 (単位 円)'!M39/1000,0)</f>
        <v>5100</v>
      </c>
      <c r="N39" s="12"/>
    </row>
    <row r="40" spans="1:14" ht="37.5" customHeight="1">
      <c r="A40" s="21"/>
      <c r="B40" s="12"/>
      <c r="C40" s="6" t="s">
        <v>49</v>
      </c>
      <c r="D40" s="26">
        <f>SUM(D20:D39)</f>
        <v>73000</v>
      </c>
      <c r="E40" s="26">
        <f>SUM(E20:E39)</f>
        <v>24907561481</v>
      </c>
      <c r="F40" s="26">
        <f>SUM(F20:F39)</f>
        <v>24498029638</v>
      </c>
      <c r="G40" s="26">
        <f>SUM(G20:G39)</f>
        <v>409531845</v>
      </c>
      <c r="H40" s="26">
        <f>SUM(H20:H39)</f>
        <v>62375765</v>
      </c>
      <c r="I40" s="27"/>
      <c r="J40" s="26"/>
      <c r="K40" s="26">
        <f>SUM(K20:K39)</f>
        <v>2063</v>
      </c>
      <c r="L40" s="26">
        <f>SUM(L20:L39)</f>
        <v>70937</v>
      </c>
      <c r="M40" s="26">
        <f>SUM(M20:M39)</f>
        <v>73000</v>
      </c>
      <c r="N40" s="12"/>
    </row>
    <row r="41" spans="1:14" ht="7.5" customHeight="1"/>
    <row r="42" spans="1:14" ht="6.75" customHeight="1"/>
  </sheetData>
  <phoneticPr fontId="3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2"/>
  <sheetViews>
    <sheetView view="pageBreakPreview" zoomScale="80" zoomScaleNormal="80" zoomScaleSheetLayoutView="80" workbookViewId="0">
      <selection activeCell="L13" sqref="L13"/>
    </sheetView>
  </sheetViews>
  <sheetFormatPr defaultRowHeight="13.5"/>
  <cols>
    <col min="1" max="1" width="8.5" customWidth="1"/>
    <col min="2" max="2" width="5.5" customWidth="1"/>
    <col min="3" max="3" width="24.2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6.25" customHeight="1"/>
    <row r="2" spans="1:14" ht="34.5" customHeight="1">
      <c r="B2" s="22"/>
      <c r="C2" s="22" t="s">
        <v>35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20.100000000000001" customHeight="1">
      <c r="C3" s="23" t="s">
        <v>6</v>
      </c>
      <c r="J3" s="16" t="s">
        <v>223</v>
      </c>
    </row>
    <row r="4" spans="1:14" ht="50.1" customHeight="1">
      <c r="A4" s="21"/>
      <c r="B4" s="12"/>
      <c r="C4" s="6" t="s">
        <v>59</v>
      </c>
      <c r="D4" s="3" t="s">
        <v>28</v>
      </c>
      <c r="E4" s="3" t="s">
        <v>20</v>
      </c>
      <c r="F4" s="3" t="s">
        <v>61</v>
      </c>
      <c r="G4" s="3" t="s">
        <v>62</v>
      </c>
      <c r="H4" s="3" t="s">
        <v>63</v>
      </c>
      <c r="I4" s="3" t="s">
        <v>0</v>
      </c>
      <c r="J4" s="3" t="s">
        <v>24</v>
      </c>
      <c r="K4" s="8"/>
      <c r="L4" s="12"/>
      <c r="M4" s="12"/>
      <c r="N4" s="12"/>
    </row>
    <row r="5" spans="1:14" ht="26.25" customHeight="1">
      <c r="A5" s="21"/>
      <c r="B5" s="12"/>
      <c r="C5" s="24"/>
      <c r="D5" s="24"/>
      <c r="E5" s="24"/>
      <c r="F5" s="24"/>
      <c r="G5" s="24"/>
      <c r="H5" s="24"/>
      <c r="I5" s="24"/>
      <c r="J5" s="24"/>
      <c r="K5" s="12"/>
      <c r="L5" s="12"/>
      <c r="M5" s="12"/>
      <c r="N5" s="12"/>
    </row>
    <row r="6" spans="1:14" ht="26.25" customHeight="1">
      <c r="A6" s="21"/>
      <c r="B6" s="12"/>
      <c r="C6" s="24"/>
      <c r="D6" s="24"/>
      <c r="E6" s="24"/>
      <c r="F6" s="24"/>
      <c r="G6" s="24"/>
      <c r="H6" s="24"/>
      <c r="I6" s="24"/>
      <c r="J6" s="24"/>
      <c r="K6" s="12"/>
      <c r="L6" s="12"/>
      <c r="M6" s="12"/>
      <c r="N6" s="12"/>
    </row>
    <row r="7" spans="1:14" ht="26.25" customHeight="1">
      <c r="A7" s="21"/>
      <c r="B7" s="12"/>
      <c r="C7" s="6" t="s">
        <v>49</v>
      </c>
      <c r="D7" s="24"/>
      <c r="E7" s="24"/>
      <c r="F7" s="24"/>
      <c r="G7" s="24"/>
      <c r="H7" s="24"/>
      <c r="I7" s="24"/>
      <c r="J7" s="24"/>
      <c r="K7" s="12"/>
      <c r="L7" s="12"/>
      <c r="M7" s="12"/>
      <c r="N7" s="12"/>
    </row>
    <row r="8" spans="1:14" ht="11.1" customHeight="1"/>
    <row r="9" spans="1:14" ht="20.100000000000001" customHeight="1">
      <c r="C9" s="23" t="s">
        <v>190</v>
      </c>
      <c r="L9" s="16" t="s">
        <v>223</v>
      </c>
    </row>
    <row r="10" spans="1:14" ht="50.1" customHeight="1">
      <c r="A10" s="21"/>
      <c r="B10" s="12"/>
      <c r="C10" s="6" t="s">
        <v>65</v>
      </c>
      <c r="D10" s="3" t="s">
        <v>67</v>
      </c>
      <c r="E10" s="3" t="s">
        <v>16</v>
      </c>
      <c r="F10" s="3" t="s">
        <v>57</v>
      </c>
      <c r="G10" s="3" t="s">
        <v>12</v>
      </c>
      <c r="H10" s="3" t="s">
        <v>5</v>
      </c>
      <c r="I10" s="3" t="s">
        <v>68</v>
      </c>
      <c r="J10" s="3" t="s">
        <v>32</v>
      </c>
      <c r="K10" s="3" t="s">
        <v>70</v>
      </c>
      <c r="L10" s="3" t="s">
        <v>24</v>
      </c>
      <c r="M10" s="12"/>
      <c r="N10" s="12"/>
    </row>
    <row r="11" spans="1:14" s="1" customFormat="1" ht="25.5" customHeight="1">
      <c r="A11" s="21"/>
      <c r="B11" s="12"/>
      <c r="C11" s="25" t="s">
        <v>162</v>
      </c>
      <c r="D11" s="26">
        <v>3757378574</v>
      </c>
      <c r="E11" s="26">
        <v>1205212175</v>
      </c>
      <c r="F11" s="26">
        <v>1283026319</v>
      </c>
      <c r="G11" s="26">
        <f>E11-F11</f>
        <v>-77814144</v>
      </c>
      <c r="H11" s="26">
        <v>3811227489</v>
      </c>
      <c r="I11" s="35">
        <v>1</v>
      </c>
      <c r="J11" s="26">
        <f>IF(G11*I11&gt;0,G11*I11,0)</f>
        <v>0</v>
      </c>
      <c r="K11" s="26">
        <f>-(J11-D11)</f>
        <v>3757378574</v>
      </c>
      <c r="L11" s="26">
        <v>3757378000</v>
      </c>
      <c r="M11" s="12"/>
      <c r="N11" s="12"/>
    </row>
    <row r="12" spans="1:14" s="1" customFormat="1" ht="25.5" customHeight="1">
      <c r="A12" s="21"/>
      <c r="B12" s="12"/>
      <c r="C12" s="25" t="s">
        <v>243</v>
      </c>
      <c r="D12" s="26">
        <v>1012897054</v>
      </c>
      <c r="E12" s="26">
        <v>9456988654</v>
      </c>
      <c r="F12" s="26">
        <v>3813669447</v>
      </c>
      <c r="G12" s="26">
        <f>E12-F12</f>
        <v>5643319207</v>
      </c>
      <c r="H12" s="26">
        <v>4051000603</v>
      </c>
      <c r="I12" s="35">
        <v>1</v>
      </c>
      <c r="J12" s="26">
        <f>G12*I12</f>
        <v>5643319207</v>
      </c>
      <c r="K12" s="26">
        <v>0</v>
      </c>
      <c r="L12" s="26">
        <v>1012897000</v>
      </c>
      <c r="M12" s="12"/>
      <c r="N12" s="12"/>
    </row>
    <row r="13" spans="1:14" s="1" customFormat="1" ht="25.5" customHeight="1">
      <c r="A13" s="21"/>
      <c r="B13" s="12"/>
      <c r="C13" s="25" t="s">
        <v>266</v>
      </c>
      <c r="D13" s="26">
        <v>191175637</v>
      </c>
      <c r="E13" s="26">
        <v>27874407770</v>
      </c>
      <c r="F13" s="26">
        <v>22574369568</v>
      </c>
      <c r="G13" s="26">
        <f>E13-F13</f>
        <v>5300038202</v>
      </c>
      <c r="H13" s="26">
        <v>4552336647</v>
      </c>
      <c r="I13" s="35">
        <v>1</v>
      </c>
      <c r="J13" s="26">
        <f>G13*I13</f>
        <v>5300038202</v>
      </c>
      <c r="K13" s="26">
        <v>0</v>
      </c>
      <c r="L13" s="26">
        <v>191176000</v>
      </c>
      <c r="M13" s="12"/>
      <c r="N13" s="12"/>
    </row>
    <row r="14" spans="1:14" s="28" customFormat="1" ht="25.5" customHeight="1">
      <c r="A14" s="29"/>
      <c r="B14" s="30"/>
      <c r="C14" s="31" t="s">
        <v>244</v>
      </c>
      <c r="D14" s="26">
        <v>30000000</v>
      </c>
      <c r="E14" s="26">
        <v>64782291</v>
      </c>
      <c r="F14" s="26">
        <v>52692786</v>
      </c>
      <c r="G14" s="34">
        <f>E14-F14</f>
        <v>12089505</v>
      </c>
      <c r="H14" s="26">
        <v>30000000</v>
      </c>
      <c r="I14" s="35">
        <f>D14/H14</f>
        <v>1</v>
      </c>
      <c r="J14" s="34">
        <f>G14*I14</f>
        <v>12089505</v>
      </c>
      <c r="K14" s="34">
        <f>-(J14-D14)</f>
        <v>17910495</v>
      </c>
      <c r="L14" s="34">
        <f>D14</f>
        <v>30000000</v>
      </c>
      <c r="M14" s="30"/>
      <c r="N14" s="30"/>
    </row>
    <row r="15" spans="1:14" s="28" customFormat="1" ht="25.5" customHeight="1">
      <c r="A15" s="29"/>
      <c r="B15" s="30"/>
      <c r="C15" s="31" t="s">
        <v>203</v>
      </c>
      <c r="D15" s="26">
        <v>316383000</v>
      </c>
      <c r="E15" s="26">
        <v>322294013</v>
      </c>
      <c r="F15" s="26">
        <v>0</v>
      </c>
      <c r="G15" s="34">
        <f>E15-F15</f>
        <v>322294013</v>
      </c>
      <c r="H15" s="26">
        <v>316383000</v>
      </c>
      <c r="I15" s="35">
        <f>D15/H15</f>
        <v>1</v>
      </c>
      <c r="J15" s="34">
        <f>G15*I15</f>
        <v>322294013</v>
      </c>
      <c r="K15" s="34">
        <v>0</v>
      </c>
      <c r="L15" s="34">
        <f>D15</f>
        <v>316383000</v>
      </c>
      <c r="M15" s="30"/>
      <c r="N15" s="30"/>
    </row>
    <row r="16" spans="1:14" ht="37.5" customHeight="1">
      <c r="A16" s="21"/>
      <c r="B16" s="12"/>
      <c r="C16" s="6" t="s">
        <v>49</v>
      </c>
      <c r="D16" s="26">
        <f>SUM(D11:D15)</f>
        <v>5307834265</v>
      </c>
      <c r="E16" s="26">
        <f>SUM(E11:E15)</f>
        <v>38923684903</v>
      </c>
      <c r="F16" s="26">
        <f>SUM(F11:F15)</f>
        <v>27723758120</v>
      </c>
      <c r="G16" s="26">
        <f>SUM(G11:G15)</f>
        <v>11199926783</v>
      </c>
      <c r="H16" s="26">
        <f>SUM(H11:H15)</f>
        <v>12760947739</v>
      </c>
      <c r="I16" s="26"/>
      <c r="J16" s="26">
        <f>SUM(J11:J15)</f>
        <v>11277740927</v>
      </c>
      <c r="K16" s="26">
        <f>SUM(K11:K15)</f>
        <v>3775289069</v>
      </c>
      <c r="L16" s="26">
        <f>SUM(L11:L15)</f>
        <v>5307834000</v>
      </c>
      <c r="M16" s="12"/>
      <c r="N16" s="12"/>
    </row>
    <row r="17" spans="1:14" ht="12" customHeight="1">
      <c r="A17" s="21"/>
      <c r="B17" s="12"/>
      <c r="C17" s="8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0.100000000000001" customHeight="1">
      <c r="C18" s="23" t="s">
        <v>192</v>
      </c>
      <c r="L18" s="16"/>
      <c r="M18" s="16" t="s">
        <v>223</v>
      </c>
    </row>
    <row r="19" spans="1:14" ht="50.1" customHeight="1">
      <c r="A19" s="21"/>
      <c r="B19" s="12"/>
      <c r="C19" s="6" t="s">
        <v>65</v>
      </c>
      <c r="D19" s="3" t="s">
        <v>71</v>
      </c>
      <c r="E19" s="3" t="s">
        <v>16</v>
      </c>
      <c r="F19" s="3" t="s">
        <v>57</v>
      </c>
      <c r="G19" s="3" t="s">
        <v>12</v>
      </c>
      <c r="H19" s="3" t="s">
        <v>5</v>
      </c>
      <c r="I19" s="3" t="s">
        <v>68</v>
      </c>
      <c r="J19" s="3" t="s">
        <v>32</v>
      </c>
      <c r="K19" s="3" t="s">
        <v>64</v>
      </c>
      <c r="L19" s="3" t="s">
        <v>72</v>
      </c>
      <c r="M19" s="3" t="s">
        <v>24</v>
      </c>
      <c r="N19" s="12"/>
    </row>
    <row r="20" spans="1:14" ht="26.25" customHeight="1">
      <c r="A20" s="21"/>
      <c r="B20" s="12"/>
      <c r="C20" s="25" t="s">
        <v>87</v>
      </c>
      <c r="D20" s="32">
        <v>6600000</v>
      </c>
      <c r="E20" s="32">
        <v>2390288000</v>
      </c>
      <c r="F20" s="32">
        <v>758873000</v>
      </c>
      <c r="G20" s="32">
        <f t="shared" ref="G20:G39" si="0">E20-F20</f>
        <v>1631415000</v>
      </c>
      <c r="H20" s="32">
        <v>420000000</v>
      </c>
      <c r="I20" s="36">
        <f t="shared" ref="I20:I39" si="1">ROUND(D20/H20,5)</f>
        <v>1.5709999999999998E-2</v>
      </c>
      <c r="J20" s="32">
        <f t="shared" ref="J20:J39" si="2">ROUND(G20*I20,1)</f>
        <v>25629529.699999999</v>
      </c>
      <c r="K20" s="32">
        <v>0</v>
      </c>
      <c r="L20" s="32">
        <f t="shared" ref="L20:L39" si="3">D20-K20</f>
        <v>6600000</v>
      </c>
      <c r="M20" s="26">
        <v>6600000</v>
      </c>
      <c r="N20" s="12"/>
    </row>
    <row r="21" spans="1:14" s="28" customFormat="1" ht="26.25" customHeight="1">
      <c r="A21" s="29"/>
      <c r="B21" s="30"/>
      <c r="C21" s="31" t="s">
        <v>189</v>
      </c>
      <c r="D21" s="26">
        <v>6000000</v>
      </c>
      <c r="E21" s="26">
        <v>723431719</v>
      </c>
      <c r="F21" s="26">
        <v>110594418</v>
      </c>
      <c r="G21" s="34">
        <f t="shared" si="0"/>
        <v>612837301</v>
      </c>
      <c r="H21" s="26">
        <v>700000000</v>
      </c>
      <c r="I21" s="37">
        <f t="shared" si="1"/>
        <v>8.5699999999999995E-3</v>
      </c>
      <c r="J21" s="34">
        <f t="shared" si="2"/>
        <v>5252015.7</v>
      </c>
      <c r="K21" s="26">
        <v>0</v>
      </c>
      <c r="L21" s="34">
        <f t="shared" si="3"/>
        <v>6000000</v>
      </c>
      <c r="M21" s="26">
        <v>6000000</v>
      </c>
      <c r="N21" s="30"/>
    </row>
    <row r="22" spans="1:14" s="28" customFormat="1" ht="26.25" customHeight="1">
      <c r="A22" s="29"/>
      <c r="B22" s="30"/>
      <c r="C22" s="31" t="s">
        <v>245</v>
      </c>
      <c r="D22" s="26">
        <v>2100000</v>
      </c>
      <c r="E22" s="26">
        <v>3427977000</v>
      </c>
      <c r="F22" s="26">
        <v>3414967000</v>
      </c>
      <c r="G22" s="34">
        <f t="shared" si="0"/>
        <v>13010000</v>
      </c>
      <c r="H22" s="26">
        <v>96000000</v>
      </c>
      <c r="I22" s="37">
        <f t="shared" si="1"/>
        <v>2.188E-2</v>
      </c>
      <c r="J22" s="34">
        <f t="shared" si="2"/>
        <v>284658.8</v>
      </c>
      <c r="K22" s="26">
        <v>2063023</v>
      </c>
      <c r="L22" s="34">
        <f t="shared" si="3"/>
        <v>36977</v>
      </c>
      <c r="M22" s="26">
        <v>2100000</v>
      </c>
      <c r="N22" s="30"/>
    </row>
    <row r="23" spans="1:14" ht="26.25" customHeight="1">
      <c r="A23" s="21"/>
      <c r="B23" s="12"/>
      <c r="C23" s="25" t="s">
        <v>50</v>
      </c>
      <c r="D23" s="26">
        <v>22535000</v>
      </c>
      <c r="E23" s="26">
        <v>340124745336</v>
      </c>
      <c r="F23" s="26">
        <v>290502236553</v>
      </c>
      <c r="G23" s="26">
        <f t="shared" si="0"/>
        <v>49622508783</v>
      </c>
      <c r="H23" s="26">
        <v>32510560000</v>
      </c>
      <c r="I23" s="37">
        <f t="shared" si="1"/>
        <v>6.8999999999999997E-4</v>
      </c>
      <c r="J23" s="34">
        <f t="shared" si="2"/>
        <v>34239531.100000001</v>
      </c>
      <c r="K23" s="26">
        <v>0</v>
      </c>
      <c r="L23" s="34">
        <f t="shared" si="3"/>
        <v>22535000</v>
      </c>
      <c r="M23" s="26">
        <v>22535000</v>
      </c>
      <c r="N23" s="12"/>
    </row>
    <row r="24" spans="1:14" s="28" customFormat="1" ht="26.25" customHeight="1">
      <c r="A24" s="29"/>
      <c r="B24" s="30"/>
      <c r="C24" s="31" t="s">
        <v>37</v>
      </c>
      <c r="D24" s="26">
        <v>1350000</v>
      </c>
      <c r="E24" s="26">
        <v>1285102815</v>
      </c>
      <c r="F24" s="26">
        <v>891723585</v>
      </c>
      <c r="G24" s="34">
        <f t="shared" si="0"/>
        <v>393379230</v>
      </c>
      <c r="H24" s="26">
        <v>140150000</v>
      </c>
      <c r="I24" s="37">
        <f t="shared" si="1"/>
        <v>9.6299999999999997E-3</v>
      </c>
      <c r="J24" s="34">
        <f t="shared" si="2"/>
        <v>3788242</v>
      </c>
      <c r="K24" s="26">
        <v>0</v>
      </c>
      <c r="L24" s="34">
        <f t="shared" si="3"/>
        <v>1350000</v>
      </c>
      <c r="M24" s="26">
        <v>1350000</v>
      </c>
      <c r="N24" s="30"/>
    </row>
    <row r="25" spans="1:14" s="28" customFormat="1" ht="26.25" customHeight="1">
      <c r="A25" s="29"/>
      <c r="B25" s="30"/>
      <c r="C25" s="31" t="s">
        <v>102</v>
      </c>
      <c r="D25" s="26">
        <v>3750000</v>
      </c>
      <c r="E25" s="26">
        <v>175922456000</v>
      </c>
      <c r="F25" s="26">
        <v>170403821000</v>
      </c>
      <c r="G25" s="34">
        <f t="shared" si="0"/>
        <v>5518635000</v>
      </c>
      <c r="H25" s="26">
        <v>2821120000</v>
      </c>
      <c r="I25" s="37">
        <f t="shared" si="1"/>
        <v>1.33E-3</v>
      </c>
      <c r="J25" s="34">
        <f t="shared" si="2"/>
        <v>7339784.5999999996</v>
      </c>
      <c r="K25" s="26">
        <v>0</v>
      </c>
      <c r="L25" s="34">
        <f t="shared" si="3"/>
        <v>3750000</v>
      </c>
      <c r="M25" s="26">
        <v>3750000</v>
      </c>
      <c r="N25" s="30"/>
    </row>
    <row r="26" spans="1:14" s="28" customFormat="1" ht="26.25" customHeight="1">
      <c r="A26" s="29"/>
      <c r="B26" s="30"/>
      <c r="C26" s="31" t="s">
        <v>45</v>
      </c>
      <c r="D26" s="26">
        <v>5000000</v>
      </c>
      <c r="E26" s="33">
        <v>18409509141</v>
      </c>
      <c r="F26" s="33">
        <v>4561886678</v>
      </c>
      <c r="G26" s="34">
        <f t="shared" si="0"/>
        <v>13847622463</v>
      </c>
      <c r="H26" s="33">
        <v>1626500000</v>
      </c>
      <c r="I26" s="37">
        <f t="shared" si="1"/>
        <v>3.0699999999999998E-3</v>
      </c>
      <c r="J26" s="34">
        <f t="shared" si="2"/>
        <v>42512201</v>
      </c>
      <c r="K26" s="26">
        <v>0</v>
      </c>
      <c r="L26" s="34">
        <f t="shared" si="3"/>
        <v>5000000</v>
      </c>
      <c r="M26" s="26">
        <v>5000000</v>
      </c>
      <c r="N26" s="30"/>
    </row>
    <row r="27" spans="1:14" s="28" customFormat="1" ht="26.25" customHeight="1">
      <c r="A27" s="29"/>
      <c r="B27" s="30"/>
      <c r="C27" s="31" t="s">
        <v>246</v>
      </c>
      <c r="D27" s="26">
        <v>940000</v>
      </c>
      <c r="E27" s="33">
        <v>1393610504</v>
      </c>
      <c r="F27" s="33">
        <v>1044166978</v>
      </c>
      <c r="G27" s="34">
        <f t="shared" si="0"/>
        <v>349443526</v>
      </c>
      <c r="H27" s="33">
        <v>308539000</v>
      </c>
      <c r="I27" s="37">
        <f t="shared" si="1"/>
        <v>3.0500000000000002E-3</v>
      </c>
      <c r="J27" s="34">
        <f t="shared" si="2"/>
        <v>1065802.8</v>
      </c>
      <c r="K27" s="26">
        <v>0</v>
      </c>
      <c r="L27" s="34">
        <f t="shared" si="3"/>
        <v>940000</v>
      </c>
      <c r="M27" s="26">
        <v>940000</v>
      </c>
      <c r="N27" s="30"/>
    </row>
    <row r="28" spans="1:14" s="28" customFormat="1" ht="26.25" customHeight="1">
      <c r="A28" s="29"/>
      <c r="B28" s="30"/>
      <c r="C28" s="31" t="s">
        <v>26</v>
      </c>
      <c r="D28" s="26">
        <v>1680000</v>
      </c>
      <c r="E28" s="33">
        <v>1178332366</v>
      </c>
      <c r="F28" s="33">
        <v>201649080</v>
      </c>
      <c r="G28" s="34">
        <f t="shared" si="0"/>
        <v>976683286</v>
      </c>
      <c r="H28" s="33">
        <v>621728890</v>
      </c>
      <c r="I28" s="37">
        <f t="shared" si="1"/>
        <v>2.7000000000000001E-3</v>
      </c>
      <c r="J28" s="34">
        <f t="shared" si="2"/>
        <v>2637044.9</v>
      </c>
      <c r="K28" s="26">
        <v>0</v>
      </c>
      <c r="L28" s="34">
        <f t="shared" si="3"/>
        <v>1680000</v>
      </c>
      <c r="M28" s="26">
        <v>1680000</v>
      </c>
      <c r="N28" s="30"/>
    </row>
    <row r="29" spans="1:14" s="28" customFormat="1" ht="26.25" customHeight="1">
      <c r="A29" s="29"/>
      <c r="B29" s="30"/>
      <c r="C29" s="31" t="s">
        <v>247</v>
      </c>
      <c r="D29" s="26">
        <v>4030000</v>
      </c>
      <c r="E29" s="33">
        <v>768299814</v>
      </c>
      <c r="F29" s="33">
        <v>26115744</v>
      </c>
      <c r="G29" s="34">
        <f t="shared" si="0"/>
        <v>742184070</v>
      </c>
      <c r="H29" s="33">
        <v>500000000</v>
      </c>
      <c r="I29" s="37">
        <f t="shared" si="1"/>
        <v>8.0599999999999995E-3</v>
      </c>
      <c r="J29" s="34">
        <f t="shared" si="2"/>
        <v>5982003.5999999996</v>
      </c>
      <c r="K29" s="26">
        <v>0</v>
      </c>
      <c r="L29" s="34">
        <f t="shared" si="3"/>
        <v>4030000</v>
      </c>
      <c r="M29" s="26">
        <v>4030000</v>
      </c>
      <c r="N29" s="30"/>
    </row>
    <row r="30" spans="1:14" s="28" customFormat="1" ht="26.25" customHeight="1">
      <c r="A30" s="29"/>
      <c r="B30" s="30"/>
      <c r="C30" s="31" t="s">
        <v>249</v>
      </c>
      <c r="D30" s="26">
        <v>300000</v>
      </c>
      <c r="E30" s="33">
        <v>740334853</v>
      </c>
      <c r="F30" s="33">
        <v>10527801</v>
      </c>
      <c r="G30" s="34">
        <f t="shared" si="0"/>
        <v>729807052</v>
      </c>
      <c r="H30" s="33">
        <v>693000000</v>
      </c>
      <c r="I30" s="37">
        <f t="shared" si="1"/>
        <v>4.2999999999999999E-4</v>
      </c>
      <c r="J30" s="34">
        <f t="shared" si="2"/>
        <v>313817</v>
      </c>
      <c r="K30" s="26">
        <v>0</v>
      </c>
      <c r="L30" s="34">
        <f t="shared" si="3"/>
        <v>300000</v>
      </c>
      <c r="M30" s="26">
        <v>300000</v>
      </c>
      <c r="N30" s="30"/>
    </row>
    <row r="31" spans="1:14" s="28" customFormat="1" ht="26.25" customHeight="1">
      <c r="A31" s="29"/>
      <c r="B31" s="30"/>
      <c r="C31" s="31" t="s">
        <v>250</v>
      </c>
      <c r="D31" s="26">
        <v>390000</v>
      </c>
      <c r="E31" s="33">
        <v>382510198</v>
      </c>
      <c r="F31" s="33">
        <v>330149139</v>
      </c>
      <c r="G31" s="34">
        <f t="shared" si="0"/>
        <v>52361059</v>
      </c>
      <c r="H31" s="33">
        <v>50420000</v>
      </c>
      <c r="I31" s="37">
        <f t="shared" si="1"/>
        <v>7.7400000000000004E-3</v>
      </c>
      <c r="J31" s="34">
        <f t="shared" si="2"/>
        <v>405274.6</v>
      </c>
      <c r="K31" s="26">
        <v>0</v>
      </c>
      <c r="L31" s="34">
        <f t="shared" si="3"/>
        <v>390000</v>
      </c>
      <c r="M31" s="26">
        <v>390000</v>
      </c>
      <c r="N31" s="30"/>
    </row>
    <row r="32" spans="1:14" s="28" customFormat="1" ht="26.25" customHeight="1">
      <c r="A32" s="29"/>
      <c r="B32" s="30"/>
      <c r="C32" s="31" t="s">
        <v>251</v>
      </c>
      <c r="D32" s="26">
        <v>1700000</v>
      </c>
      <c r="E32" s="33">
        <v>5359556</v>
      </c>
      <c r="F32" s="33">
        <v>0</v>
      </c>
      <c r="G32" s="34">
        <f t="shared" si="0"/>
        <v>5359556</v>
      </c>
      <c r="H32" s="33">
        <v>1700000</v>
      </c>
      <c r="I32" s="37">
        <f t="shared" si="1"/>
        <v>1</v>
      </c>
      <c r="J32" s="34">
        <f t="shared" si="2"/>
        <v>5359556</v>
      </c>
      <c r="K32" s="26">
        <v>0</v>
      </c>
      <c r="L32" s="34">
        <f t="shared" si="3"/>
        <v>1700000</v>
      </c>
      <c r="M32" s="26">
        <v>1700000</v>
      </c>
      <c r="N32" s="30"/>
    </row>
    <row r="33" spans="1:14" s="28" customFormat="1" ht="26.25" customHeight="1">
      <c r="A33" s="29"/>
      <c r="B33" s="30"/>
      <c r="C33" s="31" t="s">
        <v>140</v>
      </c>
      <c r="D33" s="26">
        <v>200000</v>
      </c>
      <c r="E33" s="33">
        <v>2983765089</v>
      </c>
      <c r="F33" s="33">
        <v>735135961</v>
      </c>
      <c r="G33" s="34">
        <f t="shared" si="0"/>
        <v>2248629128</v>
      </c>
      <c r="H33" s="33">
        <v>629040000</v>
      </c>
      <c r="I33" s="37">
        <f t="shared" si="1"/>
        <v>3.2000000000000003E-4</v>
      </c>
      <c r="J33" s="34">
        <f t="shared" si="2"/>
        <v>719561.3</v>
      </c>
      <c r="K33" s="26">
        <v>0</v>
      </c>
      <c r="L33" s="34">
        <f t="shared" si="3"/>
        <v>200000</v>
      </c>
      <c r="M33" s="26">
        <v>200000</v>
      </c>
      <c r="N33" s="30"/>
    </row>
    <row r="34" spans="1:14" s="28" customFormat="1" ht="26.25" customHeight="1">
      <c r="A34" s="29"/>
      <c r="B34" s="30"/>
      <c r="C34" s="31" t="s">
        <v>252</v>
      </c>
      <c r="D34" s="26">
        <v>1528000</v>
      </c>
      <c r="E34" s="33">
        <v>2647613112</v>
      </c>
      <c r="F34" s="33">
        <v>39354469</v>
      </c>
      <c r="G34" s="34">
        <f t="shared" si="0"/>
        <v>2608258643</v>
      </c>
      <c r="H34" s="33">
        <v>1050000000</v>
      </c>
      <c r="I34" s="37">
        <f t="shared" si="1"/>
        <v>1.4599999999999999E-3</v>
      </c>
      <c r="J34" s="34">
        <f t="shared" si="2"/>
        <v>3808057.6</v>
      </c>
      <c r="K34" s="26">
        <v>0</v>
      </c>
      <c r="L34" s="34">
        <f t="shared" si="3"/>
        <v>1528000</v>
      </c>
      <c r="M34" s="26">
        <v>1528000</v>
      </c>
      <c r="N34" s="30"/>
    </row>
    <row r="35" spans="1:14" s="28" customFormat="1" ht="26.25" customHeight="1">
      <c r="A35" s="29"/>
      <c r="B35" s="30"/>
      <c r="C35" s="31" t="s">
        <v>253</v>
      </c>
      <c r="D35" s="26">
        <v>233000</v>
      </c>
      <c r="E35" s="33">
        <v>4638083675</v>
      </c>
      <c r="F35" s="33">
        <v>2186332166</v>
      </c>
      <c r="G35" s="34">
        <f t="shared" si="0"/>
        <v>2451751509</v>
      </c>
      <c r="H35" s="33">
        <v>105000000</v>
      </c>
      <c r="I35" s="37">
        <f t="shared" si="1"/>
        <v>2.2200000000000002E-3</v>
      </c>
      <c r="J35" s="34">
        <f t="shared" si="2"/>
        <v>5442888.2999999998</v>
      </c>
      <c r="K35" s="26">
        <v>0</v>
      </c>
      <c r="L35" s="34">
        <f t="shared" si="3"/>
        <v>233000</v>
      </c>
      <c r="M35" s="26">
        <v>233000</v>
      </c>
      <c r="N35" s="30"/>
    </row>
    <row r="36" spans="1:14" s="28" customFormat="1" ht="26.25" customHeight="1">
      <c r="A36" s="29"/>
      <c r="B36" s="30"/>
      <c r="C36" s="31" t="s">
        <v>254</v>
      </c>
      <c r="D36" s="26">
        <v>1744000</v>
      </c>
      <c r="E36" s="33">
        <v>1917925758</v>
      </c>
      <c r="F36" s="33">
        <v>304514</v>
      </c>
      <c r="G36" s="34">
        <f t="shared" si="0"/>
        <v>1917621244</v>
      </c>
      <c r="H36" s="33">
        <v>1913459049</v>
      </c>
      <c r="I36" s="37">
        <f t="shared" si="1"/>
        <v>9.1E-4</v>
      </c>
      <c r="J36" s="34">
        <f t="shared" si="2"/>
        <v>1745035.3</v>
      </c>
      <c r="K36" s="26">
        <v>0</v>
      </c>
      <c r="L36" s="34">
        <f t="shared" si="3"/>
        <v>1744000</v>
      </c>
      <c r="M36" s="26">
        <v>1744000</v>
      </c>
      <c r="N36" s="30"/>
    </row>
    <row r="37" spans="1:14" s="28" customFormat="1" ht="26.25" customHeight="1">
      <c r="A37" s="29"/>
      <c r="B37" s="30"/>
      <c r="C37" s="31" t="s">
        <v>255</v>
      </c>
      <c r="D37" s="26">
        <v>6603000</v>
      </c>
      <c r="E37" s="33">
        <v>1792020446</v>
      </c>
      <c r="F37" s="33">
        <v>7644774</v>
      </c>
      <c r="G37" s="34">
        <f t="shared" si="0"/>
        <v>1784375672</v>
      </c>
      <c r="H37" s="33">
        <v>1486448000</v>
      </c>
      <c r="I37" s="37">
        <f t="shared" si="1"/>
        <v>4.4400000000000004E-3</v>
      </c>
      <c r="J37" s="34">
        <f t="shared" si="2"/>
        <v>7922628</v>
      </c>
      <c r="K37" s="26">
        <v>0</v>
      </c>
      <c r="L37" s="34">
        <f t="shared" si="3"/>
        <v>6603000</v>
      </c>
      <c r="M37" s="26">
        <v>6603000</v>
      </c>
      <c r="N37" s="30"/>
    </row>
    <row r="38" spans="1:14" s="28" customFormat="1" ht="26.25" customHeight="1">
      <c r="A38" s="29"/>
      <c r="B38" s="30"/>
      <c r="C38" s="31" t="s">
        <v>256</v>
      </c>
      <c r="D38" s="26">
        <v>1217000</v>
      </c>
      <c r="E38" s="33">
        <v>130115221</v>
      </c>
      <c r="F38" s="33">
        <v>1153638</v>
      </c>
      <c r="G38" s="34">
        <f t="shared" si="0"/>
        <v>128961583</v>
      </c>
      <c r="H38" s="33">
        <v>100000000</v>
      </c>
      <c r="I38" s="37">
        <f t="shared" si="1"/>
        <v>1.217E-2</v>
      </c>
      <c r="J38" s="34">
        <f t="shared" si="2"/>
        <v>1569462.5</v>
      </c>
      <c r="K38" s="26">
        <v>0</v>
      </c>
      <c r="L38" s="34">
        <f t="shared" si="3"/>
        <v>1217000</v>
      </c>
      <c r="M38" s="26">
        <v>1217000</v>
      </c>
      <c r="N38" s="30"/>
    </row>
    <row r="39" spans="1:14" s="28" customFormat="1" ht="26.25" customHeight="1">
      <c r="A39" s="29"/>
      <c r="B39" s="30"/>
      <c r="C39" s="31" t="s">
        <v>60</v>
      </c>
      <c r="D39" s="26">
        <v>5100000</v>
      </c>
      <c r="E39" s="33">
        <v>24346700000000</v>
      </c>
      <c r="F39" s="33">
        <v>24022803000000</v>
      </c>
      <c r="G39" s="34">
        <f t="shared" si="0"/>
        <v>323897000000</v>
      </c>
      <c r="H39" s="33">
        <v>16602100000</v>
      </c>
      <c r="I39" s="37">
        <f t="shared" si="1"/>
        <v>3.1E-4</v>
      </c>
      <c r="J39" s="34">
        <f t="shared" si="2"/>
        <v>100408070</v>
      </c>
      <c r="K39" s="26">
        <v>0</v>
      </c>
      <c r="L39" s="34">
        <f t="shared" si="3"/>
        <v>5100000</v>
      </c>
      <c r="M39" s="26">
        <v>5100000</v>
      </c>
      <c r="N39" s="30"/>
    </row>
    <row r="40" spans="1:14" ht="37.5" customHeight="1">
      <c r="A40" s="21"/>
      <c r="B40" s="12"/>
      <c r="C40" s="6" t="s">
        <v>49</v>
      </c>
      <c r="D40" s="26">
        <f>SUM(D20:D39)</f>
        <v>73000000</v>
      </c>
      <c r="E40" s="26">
        <f>SUM(E20:E39)</f>
        <v>24907561480603</v>
      </c>
      <c r="F40" s="26">
        <f>SUM(F20:F39)</f>
        <v>24498029636498</v>
      </c>
      <c r="G40" s="26">
        <f>SUM(G20:G39)</f>
        <v>409531844105</v>
      </c>
      <c r="H40" s="26">
        <f>SUM(H20:H39)</f>
        <v>62375764939</v>
      </c>
      <c r="I40" s="27"/>
      <c r="J40" s="26"/>
      <c r="K40" s="26">
        <f>SUM(K20:K39)</f>
        <v>2063023</v>
      </c>
      <c r="L40" s="26">
        <f>SUM(L20:L39)</f>
        <v>70936977</v>
      </c>
      <c r="M40" s="26">
        <f>SUM(M20:M39)</f>
        <v>73000000</v>
      </c>
      <c r="N40" s="12"/>
    </row>
    <row r="41" spans="1:14" ht="7.5" customHeight="1"/>
    <row r="42" spans="1:14" ht="6.75" customHeight="1"/>
  </sheetData>
  <phoneticPr fontId="3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34"/>
  <sheetViews>
    <sheetView view="pageBreakPreview" topLeftCell="A24" zoomScaleSheetLayoutView="100" workbookViewId="0">
      <selection activeCell="G31" sqref="G31"/>
    </sheetView>
  </sheetViews>
  <sheetFormatPr defaultRowHeight="13.5"/>
  <cols>
    <col min="1" max="1" width="1.25" customWidth="1"/>
    <col min="2" max="2" width="3.25" customWidth="1"/>
    <col min="3" max="3" width="20.625" customWidth="1"/>
    <col min="4" max="9" width="15.625" customWidth="1"/>
    <col min="10" max="10" width="10.75" hidden="1" customWidth="1"/>
    <col min="11" max="11" width="0.75" customWidth="1"/>
    <col min="12" max="12" width="0.375" customWidth="1"/>
  </cols>
  <sheetData>
    <row r="1" spans="2:11" ht="60" customHeight="1"/>
    <row r="2" spans="2:11" ht="18.75" customHeight="1">
      <c r="C2" s="4" t="s">
        <v>74</v>
      </c>
      <c r="D2" s="44"/>
      <c r="E2" s="44"/>
      <c r="F2" s="44"/>
      <c r="G2" s="44"/>
      <c r="H2" s="44"/>
      <c r="I2" s="53" t="s">
        <v>223</v>
      </c>
    </row>
    <row r="3" spans="2:11" s="21" customFormat="1" ht="17.45" customHeight="1">
      <c r="C3" s="225" t="s">
        <v>36</v>
      </c>
      <c r="D3" s="225" t="s">
        <v>19</v>
      </c>
      <c r="E3" s="225" t="s">
        <v>17</v>
      </c>
      <c r="F3" s="225" t="s">
        <v>10</v>
      </c>
      <c r="G3" s="225" t="s">
        <v>14</v>
      </c>
      <c r="H3" s="221" t="s">
        <v>73</v>
      </c>
      <c r="I3" s="223" t="s">
        <v>25</v>
      </c>
      <c r="J3" s="54" t="s">
        <v>49</v>
      </c>
    </row>
    <row r="4" spans="2:11" s="38" customFormat="1" ht="17.45" customHeight="1">
      <c r="B4" s="8"/>
      <c r="C4" s="226"/>
      <c r="D4" s="226"/>
      <c r="E4" s="226"/>
      <c r="F4" s="226"/>
      <c r="G4" s="226"/>
      <c r="H4" s="222"/>
      <c r="I4" s="224"/>
      <c r="J4" s="55"/>
      <c r="K4" s="8"/>
    </row>
    <row r="5" spans="2:11" s="21" customFormat="1" ht="35.1" customHeight="1">
      <c r="C5" s="41" t="s">
        <v>229</v>
      </c>
      <c r="D5" s="45">
        <v>223315735</v>
      </c>
      <c r="E5" s="48"/>
      <c r="F5" s="45">
        <v>424984265</v>
      </c>
      <c r="G5" s="48"/>
      <c r="H5" s="45">
        <f t="shared" ref="H5:H30" si="0">SUM(D5:G5)</f>
        <v>648300000</v>
      </c>
      <c r="I5" s="45">
        <v>648300000</v>
      </c>
      <c r="J5" s="56"/>
    </row>
    <row r="6" spans="2:11" s="21" customFormat="1" ht="35.1" customHeight="1">
      <c r="C6" s="42" t="s">
        <v>184</v>
      </c>
      <c r="D6" s="45">
        <v>30806182</v>
      </c>
      <c r="E6" s="48"/>
      <c r="F6" s="48"/>
      <c r="G6" s="48"/>
      <c r="H6" s="45">
        <f t="shared" si="0"/>
        <v>30806182</v>
      </c>
      <c r="I6" s="45">
        <v>30806000</v>
      </c>
      <c r="J6" s="56"/>
    </row>
    <row r="7" spans="2:11" s="21" customFormat="1" ht="35.1" customHeight="1">
      <c r="C7" s="42" t="s">
        <v>230</v>
      </c>
      <c r="D7" s="45">
        <v>438210</v>
      </c>
      <c r="E7" s="45">
        <v>450000</v>
      </c>
      <c r="F7" s="48"/>
      <c r="G7" s="48"/>
      <c r="H7" s="45">
        <f t="shared" si="0"/>
        <v>888210</v>
      </c>
      <c r="I7" s="45">
        <v>888000</v>
      </c>
      <c r="J7" s="56"/>
    </row>
    <row r="8" spans="2:11" s="21" customFormat="1" ht="35.1" customHeight="1">
      <c r="C8" s="42" t="s">
        <v>18</v>
      </c>
      <c r="D8" s="45">
        <v>1221363</v>
      </c>
      <c r="E8" s="49"/>
      <c r="F8" s="49"/>
      <c r="G8" s="49"/>
      <c r="H8" s="52">
        <f t="shared" si="0"/>
        <v>1221363</v>
      </c>
      <c r="I8" s="52">
        <v>1221000</v>
      </c>
      <c r="J8" s="56"/>
    </row>
    <row r="9" spans="2:11" s="21" customFormat="1" ht="35.1" customHeight="1">
      <c r="C9" s="42" t="s">
        <v>151</v>
      </c>
      <c r="D9" s="45">
        <v>586420647</v>
      </c>
      <c r="E9" s="45">
        <v>100000000</v>
      </c>
      <c r="F9" s="48"/>
      <c r="G9" s="48"/>
      <c r="H9" s="45">
        <f t="shared" si="0"/>
        <v>686420647</v>
      </c>
      <c r="I9" s="45">
        <v>686421000</v>
      </c>
      <c r="J9" s="56"/>
    </row>
    <row r="10" spans="2:11" s="21" customFormat="1" ht="35.1" customHeight="1">
      <c r="C10" s="42" t="s">
        <v>231</v>
      </c>
      <c r="D10" s="45">
        <v>17798438</v>
      </c>
      <c r="E10" s="48"/>
      <c r="F10" s="48"/>
      <c r="G10" s="48"/>
      <c r="H10" s="45">
        <f t="shared" si="0"/>
        <v>17798438</v>
      </c>
      <c r="I10" s="45">
        <v>17798000</v>
      </c>
      <c r="J10" s="56"/>
    </row>
    <row r="11" spans="2:11" s="21" customFormat="1" ht="35.1" customHeight="1">
      <c r="C11" s="42" t="s">
        <v>47</v>
      </c>
      <c r="D11" s="45">
        <v>2990577</v>
      </c>
      <c r="E11" s="48"/>
      <c r="F11" s="48"/>
      <c r="G11" s="48"/>
      <c r="H11" s="45">
        <f t="shared" si="0"/>
        <v>2990577</v>
      </c>
      <c r="I11" s="45">
        <v>2991000</v>
      </c>
      <c r="J11" s="56"/>
    </row>
    <row r="12" spans="2:11" s="21" customFormat="1" ht="35.1" customHeight="1">
      <c r="C12" s="42" t="s">
        <v>233</v>
      </c>
      <c r="D12" s="45">
        <v>10640398</v>
      </c>
      <c r="E12" s="49"/>
      <c r="F12" s="49"/>
      <c r="G12" s="49"/>
      <c r="H12" s="52">
        <f t="shared" si="0"/>
        <v>10640398</v>
      </c>
      <c r="I12" s="52">
        <v>10640000</v>
      </c>
      <c r="J12" s="56"/>
    </row>
    <row r="13" spans="2:11" s="21" customFormat="1" ht="35.1" customHeight="1">
      <c r="C13" s="42" t="s">
        <v>132</v>
      </c>
      <c r="D13" s="45">
        <v>853982</v>
      </c>
      <c r="E13" s="48"/>
      <c r="F13" s="48"/>
      <c r="G13" s="48"/>
      <c r="H13" s="45">
        <f t="shared" si="0"/>
        <v>853982</v>
      </c>
      <c r="I13" s="45">
        <v>854000</v>
      </c>
      <c r="J13" s="56"/>
    </row>
    <row r="14" spans="2:11" s="21" customFormat="1" ht="35.1" customHeight="1">
      <c r="C14" s="42" t="s">
        <v>236</v>
      </c>
      <c r="D14" s="45">
        <v>39003649</v>
      </c>
      <c r="E14" s="48"/>
      <c r="F14" s="48"/>
      <c r="G14" s="48"/>
      <c r="H14" s="45">
        <f t="shared" si="0"/>
        <v>39003649</v>
      </c>
      <c r="I14" s="45">
        <v>39004000</v>
      </c>
      <c r="J14" s="56"/>
    </row>
    <row r="15" spans="2:11" s="21" customFormat="1" ht="35.1" customHeight="1">
      <c r="C15" s="42" t="s">
        <v>215</v>
      </c>
      <c r="D15" s="45">
        <v>9563118</v>
      </c>
      <c r="E15" s="45">
        <v>59651589</v>
      </c>
      <c r="F15" s="48"/>
      <c r="G15" s="48"/>
      <c r="H15" s="45">
        <f t="shared" si="0"/>
        <v>69214707</v>
      </c>
      <c r="I15" s="45">
        <v>69215000</v>
      </c>
      <c r="J15" s="56"/>
    </row>
    <row r="16" spans="2:11" s="21" customFormat="1" ht="35.1" customHeight="1">
      <c r="C16" s="42" t="s">
        <v>146</v>
      </c>
      <c r="D16" s="45">
        <v>5144807</v>
      </c>
      <c r="E16" s="49"/>
      <c r="F16" s="49"/>
      <c r="G16" s="49"/>
      <c r="H16" s="52">
        <f t="shared" si="0"/>
        <v>5144807</v>
      </c>
      <c r="I16" s="52">
        <v>5145000</v>
      </c>
      <c r="J16" s="56"/>
    </row>
    <row r="17" spans="3:10" s="21" customFormat="1" ht="35.1" customHeight="1">
      <c r="C17" s="42" t="s">
        <v>237</v>
      </c>
      <c r="D17" s="45">
        <v>17097597</v>
      </c>
      <c r="E17" s="48"/>
      <c r="F17" s="48"/>
      <c r="G17" s="48"/>
      <c r="H17" s="45">
        <f t="shared" si="0"/>
        <v>17097597</v>
      </c>
      <c r="I17" s="45">
        <v>17098000</v>
      </c>
      <c r="J17" s="56"/>
    </row>
    <row r="18" spans="3:10" s="21" customFormat="1" ht="35.1" customHeight="1">
      <c r="C18" s="42" t="s">
        <v>55</v>
      </c>
      <c r="D18" s="45">
        <v>5005974</v>
      </c>
      <c r="E18" s="48"/>
      <c r="F18" s="48"/>
      <c r="G18" s="48"/>
      <c r="H18" s="45">
        <f t="shared" si="0"/>
        <v>5005974</v>
      </c>
      <c r="I18" s="45">
        <v>5006000</v>
      </c>
      <c r="J18" s="56"/>
    </row>
    <row r="19" spans="3:10" s="21" customFormat="1" ht="35.1" customHeight="1">
      <c r="C19" s="42" t="s">
        <v>51</v>
      </c>
      <c r="D19" s="45">
        <v>3043086</v>
      </c>
      <c r="E19" s="48"/>
      <c r="F19" s="48"/>
      <c r="G19" s="48"/>
      <c r="H19" s="45">
        <f t="shared" si="0"/>
        <v>3043086</v>
      </c>
      <c r="I19" s="45">
        <v>3043000</v>
      </c>
      <c r="J19" s="56"/>
    </row>
    <row r="20" spans="3:10" s="21" customFormat="1" ht="35.1" customHeight="1">
      <c r="C20" s="42" t="s">
        <v>238</v>
      </c>
      <c r="D20" s="45">
        <v>12067222</v>
      </c>
      <c r="E20" s="49"/>
      <c r="F20" s="49"/>
      <c r="G20" s="49"/>
      <c r="H20" s="52">
        <f t="shared" si="0"/>
        <v>12067222</v>
      </c>
      <c r="I20" s="52">
        <v>12067000</v>
      </c>
      <c r="J20" s="56"/>
    </row>
    <row r="21" spans="3:10" s="21" customFormat="1" ht="35.1" customHeight="1">
      <c r="C21" s="42" t="s">
        <v>83</v>
      </c>
      <c r="D21" s="45">
        <v>100291723</v>
      </c>
      <c r="E21" s="48"/>
      <c r="F21" s="48"/>
      <c r="G21" s="48"/>
      <c r="H21" s="45">
        <f t="shared" si="0"/>
        <v>100291723</v>
      </c>
      <c r="I21" s="45">
        <v>100292000</v>
      </c>
      <c r="J21" s="56"/>
    </row>
    <row r="22" spans="3:10" s="21" customFormat="1" ht="35.1" customHeight="1">
      <c r="C22" s="42" t="s">
        <v>239</v>
      </c>
      <c r="D22" s="45">
        <v>7320</v>
      </c>
      <c r="E22" s="48"/>
      <c r="F22" s="48"/>
      <c r="G22" s="48"/>
      <c r="H22" s="45">
        <f t="shared" si="0"/>
        <v>7320</v>
      </c>
      <c r="I22" s="45">
        <v>7000</v>
      </c>
      <c r="J22" s="56"/>
    </row>
    <row r="23" spans="3:10" s="21" customFormat="1" ht="35.1" customHeight="1">
      <c r="C23" s="42" t="s">
        <v>240</v>
      </c>
      <c r="D23" s="45">
        <v>54539633</v>
      </c>
      <c r="E23" s="48"/>
      <c r="F23" s="48"/>
      <c r="G23" s="48"/>
      <c r="H23" s="45">
        <f t="shared" si="0"/>
        <v>54539633</v>
      </c>
      <c r="I23" s="45">
        <v>54540000</v>
      </c>
      <c r="J23" s="56"/>
    </row>
    <row r="24" spans="3:10" s="21" customFormat="1" ht="35.1" customHeight="1">
      <c r="C24" s="42" t="s">
        <v>241</v>
      </c>
      <c r="D24" s="45">
        <v>18147956</v>
      </c>
      <c r="E24" s="49"/>
      <c r="F24" s="49"/>
      <c r="G24" s="49"/>
      <c r="H24" s="52">
        <f t="shared" si="0"/>
        <v>18147956</v>
      </c>
      <c r="I24" s="52">
        <v>18148000</v>
      </c>
      <c r="J24" s="56"/>
    </row>
    <row r="25" spans="3:10" s="21" customFormat="1" ht="35.1" customHeight="1">
      <c r="C25" s="42" t="s">
        <v>158</v>
      </c>
      <c r="D25" s="45">
        <v>10047224</v>
      </c>
      <c r="E25" s="48"/>
      <c r="F25" s="48"/>
      <c r="G25" s="48"/>
      <c r="H25" s="45">
        <f t="shared" si="0"/>
        <v>10047224</v>
      </c>
      <c r="I25" s="45">
        <v>10047000</v>
      </c>
      <c r="J25" s="56"/>
    </row>
    <row r="26" spans="3:10" s="21" customFormat="1" ht="35.1" customHeight="1">
      <c r="C26" s="42" t="s">
        <v>242</v>
      </c>
      <c r="D26" s="45">
        <v>12776412</v>
      </c>
      <c r="E26" s="48"/>
      <c r="F26" s="48"/>
      <c r="G26" s="48"/>
      <c r="H26" s="45">
        <f t="shared" si="0"/>
        <v>12776412</v>
      </c>
      <c r="I26" s="45">
        <v>12776000</v>
      </c>
      <c r="J26" s="56"/>
    </row>
    <row r="27" spans="3:10" s="21" customFormat="1" ht="35.1" customHeight="1">
      <c r="C27" s="42" t="s">
        <v>234</v>
      </c>
      <c r="D27" s="45">
        <v>312106208</v>
      </c>
      <c r="E27" s="48"/>
      <c r="F27" s="48"/>
      <c r="G27" s="48"/>
      <c r="H27" s="45">
        <f t="shared" si="0"/>
        <v>312106208</v>
      </c>
      <c r="I27" s="45">
        <v>312105000</v>
      </c>
      <c r="J27" s="56"/>
    </row>
    <row r="28" spans="3:10" s="21" customFormat="1" ht="35.1" customHeight="1">
      <c r="C28" s="42" t="s">
        <v>100</v>
      </c>
      <c r="D28" s="45">
        <v>420640</v>
      </c>
      <c r="E28" s="49"/>
      <c r="F28" s="49"/>
      <c r="G28" s="49"/>
      <c r="H28" s="52">
        <f t="shared" si="0"/>
        <v>420640</v>
      </c>
      <c r="I28" s="52">
        <v>421000</v>
      </c>
      <c r="J28" s="56"/>
    </row>
    <row r="29" spans="3:10" s="21" customFormat="1" ht="35.1" customHeight="1">
      <c r="C29" s="42" t="s">
        <v>248</v>
      </c>
      <c r="D29" s="45">
        <v>1052930</v>
      </c>
      <c r="E29" s="49"/>
      <c r="F29" s="49"/>
      <c r="G29" s="49"/>
      <c r="H29" s="52">
        <f t="shared" si="0"/>
        <v>1052930</v>
      </c>
      <c r="I29" s="52">
        <v>1053000</v>
      </c>
      <c r="J29" s="56"/>
    </row>
    <row r="30" spans="3:10" s="21" customFormat="1" ht="35.1" customHeight="1">
      <c r="C30" s="42" t="s">
        <v>30</v>
      </c>
      <c r="D30" s="45">
        <v>270000</v>
      </c>
      <c r="E30" s="49"/>
      <c r="F30" s="49"/>
      <c r="G30" s="49"/>
      <c r="H30" s="52">
        <f t="shared" si="0"/>
        <v>270000</v>
      </c>
      <c r="I30" s="52">
        <v>270000</v>
      </c>
      <c r="J30" s="56"/>
    </row>
    <row r="31" spans="3:10" s="21" customFormat="1" ht="35.1" customHeight="1">
      <c r="C31" s="39" t="s">
        <v>49</v>
      </c>
      <c r="D31" s="46">
        <f>SUM(D5:D30)</f>
        <v>1475071031</v>
      </c>
      <c r="E31" s="45">
        <f>SUM(E5:E30)</f>
        <v>160101589</v>
      </c>
      <c r="F31" s="45">
        <f>SUM(F5:F30)</f>
        <v>424984265</v>
      </c>
      <c r="G31" s="50"/>
      <c r="H31" s="45">
        <f>SUM(H5:H30)</f>
        <v>2060156885</v>
      </c>
      <c r="I31" s="45">
        <f>SUM(I5:I30)</f>
        <v>2060156000</v>
      </c>
      <c r="J31" s="56"/>
    </row>
    <row r="32" spans="3:10" s="21" customFormat="1" ht="4.9000000000000004" customHeight="1">
      <c r="C32" s="43"/>
      <c r="D32" s="47"/>
      <c r="E32" s="47"/>
      <c r="F32" s="47"/>
      <c r="G32" s="47"/>
      <c r="H32" s="47"/>
      <c r="I32" s="47"/>
      <c r="J32" s="47"/>
    </row>
    <row r="33" spans="3:9" ht="6.6" customHeight="1">
      <c r="C33" s="12"/>
      <c r="D33" s="12"/>
      <c r="E33" s="12"/>
      <c r="F33" s="12"/>
      <c r="G33" s="12"/>
      <c r="H33" s="12"/>
      <c r="I33" s="12"/>
    </row>
    <row r="34" spans="3:9" ht="1.9" customHeight="1"/>
  </sheetData>
  <mergeCells count="7">
    <mergeCell ref="H3:H4"/>
    <mergeCell ref="I3:I4"/>
    <mergeCell ref="C3:C4"/>
    <mergeCell ref="D3:D4"/>
    <mergeCell ref="E3:E4"/>
    <mergeCell ref="F3:F4"/>
    <mergeCell ref="G3:G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L26"/>
  <sheetViews>
    <sheetView view="pageBreakPreview" topLeftCell="A16" zoomScaleSheetLayoutView="100" workbookViewId="0">
      <selection activeCell="F18" sqref="F18"/>
    </sheetView>
  </sheetViews>
  <sheetFormatPr defaultRowHeight="13.5"/>
  <cols>
    <col min="1" max="1" width="3.25" style="1" customWidth="1"/>
    <col min="2" max="2" width="0.875" style="1" customWidth="1"/>
    <col min="3" max="3" width="19.625" style="1" customWidth="1"/>
    <col min="4" max="8" width="14.625" style="1" customWidth="1"/>
    <col min="9" max="9" width="0.875" style="1" customWidth="1"/>
    <col min="10" max="10" width="13.125" style="1" customWidth="1"/>
    <col min="11" max="11" width="9" style="1" customWidth="1"/>
    <col min="12" max="16384" width="9" style="1"/>
  </cols>
  <sheetData>
    <row r="1" spans="3:12" ht="27" customHeight="1"/>
    <row r="2" spans="3:12" ht="19.5" customHeight="1">
      <c r="C2" s="57" t="s">
        <v>82</v>
      </c>
      <c r="D2" s="62"/>
      <c r="E2" s="62"/>
      <c r="F2" s="62"/>
      <c r="G2" s="62"/>
      <c r="H2" s="67" t="s">
        <v>223</v>
      </c>
      <c r="I2" s="68"/>
      <c r="J2" s="68"/>
      <c r="K2" s="68"/>
      <c r="L2" s="68"/>
    </row>
    <row r="3" spans="3:12" s="21" customFormat="1" ht="21" customHeight="1">
      <c r="C3" s="221" t="s">
        <v>75</v>
      </c>
      <c r="D3" s="227" t="s">
        <v>8</v>
      </c>
      <c r="E3" s="228"/>
      <c r="F3" s="227" t="s">
        <v>11</v>
      </c>
      <c r="G3" s="228"/>
      <c r="H3" s="221" t="s">
        <v>77</v>
      </c>
    </row>
    <row r="4" spans="3:12" s="21" customFormat="1" ht="21.95" customHeight="1">
      <c r="C4" s="222"/>
      <c r="D4" s="63" t="s">
        <v>78</v>
      </c>
      <c r="E4" s="63" t="s">
        <v>31</v>
      </c>
      <c r="F4" s="63" t="s">
        <v>78</v>
      </c>
      <c r="G4" s="63" t="s">
        <v>31</v>
      </c>
      <c r="H4" s="222"/>
    </row>
    <row r="5" spans="3:12" s="21" customFormat="1" ht="20.100000000000001" customHeight="1">
      <c r="C5" s="58" t="s">
        <v>225</v>
      </c>
      <c r="D5" s="64"/>
      <c r="E5" s="64"/>
      <c r="F5" s="64"/>
      <c r="G5" s="64"/>
      <c r="H5" s="51"/>
    </row>
    <row r="6" spans="3:12" s="21" customFormat="1" ht="20.100000000000001" customHeight="1">
      <c r="C6" s="59" t="s">
        <v>271</v>
      </c>
      <c r="D6" s="52">
        <v>200000000</v>
      </c>
      <c r="E6" s="52"/>
      <c r="F6" s="52"/>
      <c r="G6" s="52"/>
      <c r="H6" s="52">
        <f>D6+F6</f>
        <v>200000000</v>
      </c>
    </row>
    <row r="7" spans="3:12" s="21" customFormat="1" ht="20.100000000000001" customHeight="1">
      <c r="C7" s="58"/>
      <c r="D7" s="64"/>
      <c r="E7" s="64"/>
      <c r="F7" s="64"/>
      <c r="G7" s="64"/>
      <c r="H7" s="51"/>
    </row>
    <row r="8" spans="3:12" s="21" customFormat="1" ht="20.100000000000001" customHeight="1">
      <c r="C8" s="59" t="s">
        <v>80</v>
      </c>
      <c r="D8" s="59"/>
      <c r="E8" s="59"/>
      <c r="F8" s="59"/>
      <c r="G8" s="59"/>
      <c r="H8" s="59"/>
    </row>
    <row r="9" spans="3:12" s="21" customFormat="1" ht="20.100000000000001" customHeight="1">
      <c r="C9" s="59"/>
      <c r="D9" s="59"/>
      <c r="E9" s="59"/>
      <c r="F9" s="59"/>
      <c r="G9" s="59"/>
      <c r="H9" s="59"/>
    </row>
    <row r="10" spans="3:12" s="21" customFormat="1" ht="20.100000000000001" customHeight="1">
      <c r="C10" s="59"/>
      <c r="D10" s="59"/>
      <c r="E10" s="59"/>
      <c r="F10" s="59"/>
      <c r="G10" s="59"/>
      <c r="H10" s="59"/>
    </row>
    <row r="11" spans="3:12" s="21" customFormat="1" ht="20.100000000000001" customHeight="1">
      <c r="C11" s="59" t="s">
        <v>131</v>
      </c>
      <c r="D11" s="59"/>
      <c r="E11" s="59"/>
      <c r="F11" s="59"/>
      <c r="G11" s="59"/>
      <c r="H11" s="59"/>
    </row>
    <row r="12" spans="3:12" s="21" customFormat="1" ht="20.100000000000001" customHeight="1">
      <c r="C12" s="59"/>
      <c r="D12" s="59"/>
      <c r="E12" s="59"/>
      <c r="F12" s="59"/>
      <c r="G12" s="59"/>
      <c r="H12" s="59"/>
    </row>
    <row r="13" spans="3:12" s="21" customFormat="1" ht="20.100000000000001" customHeight="1">
      <c r="C13" s="59"/>
      <c r="D13" s="59"/>
      <c r="E13" s="59"/>
      <c r="F13" s="59"/>
      <c r="G13" s="59"/>
      <c r="H13" s="59"/>
    </row>
    <row r="14" spans="3:12" s="21" customFormat="1" ht="20.100000000000001" customHeight="1">
      <c r="C14" s="59" t="s">
        <v>214</v>
      </c>
      <c r="D14" s="59"/>
      <c r="E14" s="59"/>
      <c r="F14" s="59"/>
      <c r="G14" s="59"/>
      <c r="H14" s="59"/>
    </row>
    <row r="15" spans="3:12" s="21" customFormat="1" ht="20.100000000000001" customHeight="1">
      <c r="C15" s="59"/>
      <c r="D15" s="59"/>
      <c r="E15" s="59"/>
      <c r="F15" s="59"/>
      <c r="G15" s="59"/>
      <c r="H15" s="59"/>
    </row>
    <row r="16" spans="3:12" s="21" customFormat="1" ht="20.100000000000001" customHeight="1">
      <c r="C16" s="59"/>
      <c r="D16" s="59"/>
      <c r="E16" s="59"/>
      <c r="F16" s="59"/>
      <c r="G16" s="59"/>
      <c r="H16" s="59"/>
    </row>
    <row r="17" spans="3:12" s="21" customFormat="1" ht="20.100000000000001" customHeight="1">
      <c r="C17" s="59" t="s">
        <v>227</v>
      </c>
      <c r="D17" s="59"/>
      <c r="E17" s="59"/>
      <c r="F17" s="59"/>
      <c r="G17" s="59"/>
      <c r="H17" s="59"/>
    </row>
    <row r="18" spans="3:12" s="21" customFormat="1" ht="20.100000000000001" customHeight="1">
      <c r="C18" s="59"/>
      <c r="D18" s="59"/>
      <c r="E18" s="59"/>
      <c r="F18" s="59"/>
      <c r="G18" s="59"/>
      <c r="H18" s="59"/>
    </row>
    <row r="19" spans="3:12" s="21" customFormat="1" ht="20.100000000000001" customHeight="1">
      <c r="C19" s="59"/>
      <c r="D19" s="59"/>
      <c r="E19" s="59"/>
      <c r="F19" s="59"/>
      <c r="G19" s="59"/>
      <c r="H19" s="59"/>
    </row>
    <row r="20" spans="3:12" s="21" customFormat="1" ht="20.100000000000001" customHeight="1">
      <c r="C20" s="59" t="s">
        <v>145</v>
      </c>
      <c r="D20" s="59"/>
      <c r="E20" s="59"/>
      <c r="F20" s="59"/>
      <c r="G20" s="59"/>
      <c r="H20" s="59"/>
    </row>
    <row r="21" spans="3:12" s="21" customFormat="1" ht="20.100000000000001" customHeight="1">
      <c r="C21" s="59" t="s">
        <v>228</v>
      </c>
      <c r="D21" s="52">
        <v>17342000</v>
      </c>
      <c r="E21" s="52"/>
      <c r="F21" s="52"/>
      <c r="G21" s="52"/>
      <c r="H21" s="52">
        <f>D21+F21</f>
        <v>17342000</v>
      </c>
    </row>
    <row r="22" spans="3:12" s="21" customFormat="1" ht="20.100000000000001" customHeight="1">
      <c r="C22" s="59"/>
      <c r="D22" s="52"/>
      <c r="E22" s="52"/>
      <c r="F22" s="52"/>
      <c r="G22" s="52"/>
      <c r="H22" s="52"/>
    </row>
    <row r="23" spans="3:12" s="21" customFormat="1" ht="20.100000000000001" customHeight="1">
      <c r="C23" s="60" t="s">
        <v>49</v>
      </c>
      <c r="D23" s="52">
        <f>SUM(D5:D22)</f>
        <v>217342000</v>
      </c>
      <c r="E23" s="52"/>
      <c r="F23" s="52">
        <f>SUM(F5:F22)</f>
        <v>0</v>
      </c>
      <c r="G23" s="52"/>
      <c r="H23" s="52">
        <f>SUM(H5:H22)</f>
        <v>217342000</v>
      </c>
    </row>
    <row r="24" spans="3:12" ht="3.75" customHeight="1">
      <c r="C24" s="61"/>
      <c r="D24" s="65"/>
      <c r="E24" s="65"/>
      <c r="F24" s="65"/>
      <c r="G24" s="65"/>
      <c r="H24" s="65"/>
      <c r="I24" s="66"/>
      <c r="J24" s="66"/>
      <c r="K24" s="66"/>
      <c r="L24" s="69"/>
    </row>
    <row r="25" spans="3:12">
      <c r="D25" s="66"/>
      <c r="E25" s="66"/>
      <c r="F25" s="66"/>
      <c r="G25" s="66"/>
      <c r="H25" s="66"/>
      <c r="I25" s="66"/>
      <c r="J25" s="66"/>
    </row>
    <row r="26" spans="3:12">
      <c r="D26" s="12"/>
      <c r="E26" s="12"/>
      <c r="F26" s="12"/>
      <c r="G26" s="12"/>
      <c r="H26" s="12"/>
      <c r="I26" s="12"/>
      <c r="J26" s="12"/>
    </row>
  </sheetData>
  <mergeCells count="4">
    <mergeCell ref="D3:E3"/>
    <mergeCell ref="F3:G3"/>
    <mergeCell ref="C3:C4"/>
    <mergeCell ref="H3:H4"/>
  </mergeCells>
  <phoneticPr fontId="3"/>
  <printOptions horizontalCentered="1"/>
  <pageMargins left="0.11811023622047245" right="0.11811023622047245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25"/>
  <sheetViews>
    <sheetView view="pageBreakPreview" zoomScaleNormal="80" zoomScaleSheetLayoutView="100" workbookViewId="0">
      <selection activeCell="G20" sqref="G20"/>
    </sheetView>
  </sheetViews>
  <sheetFormatPr defaultRowHeight="13.5"/>
  <cols>
    <col min="1" max="1" width="1" customWidth="1"/>
    <col min="2" max="4" width="18.625" customWidth="1"/>
    <col min="5" max="5" width="3.5" customWidth="1"/>
    <col min="6" max="8" width="18.625" customWidth="1"/>
    <col min="9" max="9" width="11.375" customWidth="1"/>
  </cols>
  <sheetData>
    <row r="1" spans="2:8" ht="25.5" customHeight="1"/>
    <row r="2" spans="2:8" ht="19.5" customHeight="1">
      <c r="B2" s="71" t="s">
        <v>84</v>
      </c>
      <c r="C2" s="13"/>
      <c r="D2" s="16" t="s">
        <v>223</v>
      </c>
      <c r="E2" s="13"/>
      <c r="F2" s="86" t="s">
        <v>86</v>
      </c>
      <c r="G2" s="13"/>
      <c r="H2" s="16" t="s">
        <v>223</v>
      </c>
    </row>
    <row r="3" spans="2:8" s="21" customFormat="1" ht="30" customHeight="1">
      <c r="B3" s="64" t="s">
        <v>75</v>
      </c>
      <c r="C3" s="64" t="s">
        <v>78</v>
      </c>
      <c r="D3" s="64" t="s">
        <v>88</v>
      </c>
      <c r="E3" s="85"/>
      <c r="F3" s="64" t="s">
        <v>75</v>
      </c>
      <c r="G3" s="64" t="s">
        <v>78</v>
      </c>
      <c r="H3" s="64" t="s">
        <v>88</v>
      </c>
    </row>
    <row r="4" spans="2:8" s="21" customFormat="1" ht="16.149999999999999" customHeight="1">
      <c r="B4" s="72" t="s">
        <v>89</v>
      </c>
      <c r="C4" s="77"/>
      <c r="D4" s="77"/>
      <c r="E4" s="85"/>
      <c r="F4" s="72" t="s">
        <v>89</v>
      </c>
      <c r="G4" s="77"/>
      <c r="H4" s="77"/>
    </row>
    <row r="5" spans="2:8" s="21" customFormat="1" ht="16.149999999999999" customHeight="1">
      <c r="B5" s="73" t="s">
        <v>90</v>
      </c>
      <c r="C5" s="78"/>
      <c r="D5" s="78"/>
      <c r="E5" s="85"/>
      <c r="F5" s="73" t="s">
        <v>90</v>
      </c>
      <c r="G5" s="78"/>
      <c r="H5" s="78"/>
    </row>
    <row r="6" spans="2:8" s="21" customFormat="1" ht="21" customHeight="1">
      <c r="B6" s="59"/>
      <c r="C6" s="52"/>
      <c r="D6" s="52"/>
      <c r="E6" s="85"/>
      <c r="F6" s="59"/>
      <c r="G6" s="52"/>
      <c r="H6" s="52"/>
    </row>
    <row r="7" spans="2:8" s="21" customFormat="1" ht="21" customHeight="1">
      <c r="B7" s="41" t="s">
        <v>81</v>
      </c>
      <c r="C7" s="52"/>
      <c r="D7" s="52"/>
      <c r="E7" s="85"/>
      <c r="F7" s="41" t="s">
        <v>81</v>
      </c>
      <c r="G7" s="52"/>
      <c r="H7" s="52"/>
    </row>
    <row r="8" spans="2:8" s="21" customFormat="1" ht="21" customHeight="1">
      <c r="B8" s="59" t="s">
        <v>267</v>
      </c>
      <c r="C8" s="52">
        <v>68538580</v>
      </c>
      <c r="D8" s="84">
        <v>0</v>
      </c>
      <c r="E8" s="85"/>
      <c r="F8" s="59" t="s">
        <v>267</v>
      </c>
      <c r="G8" s="52"/>
      <c r="H8" s="52"/>
    </row>
    <row r="9" spans="2:8" s="21" customFormat="1" ht="21" customHeight="1">
      <c r="B9" s="74" t="s">
        <v>91</v>
      </c>
      <c r="C9" s="79">
        <f>SUM(C4:C8)</f>
        <v>68538580</v>
      </c>
      <c r="D9" s="79">
        <f>SUM(D4:D8)</f>
        <v>0</v>
      </c>
      <c r="E9" s="85"/>
      <c r="F9" s="74" t="s">
        <v>91</v>
      </c>
      <c r="G9" s="79">
        <f>SUM(G4:G8)</f>
        <v>0</v>
      </c>
      <c r="H9" s="79"/>
    </row>
    <row r="10" spans="2:8" s="21" customFormat="1" ht="15.75" customHeight="1">
      <c r="B10" s="75" t="s">
        <v>93</v>
      </c>
      <c r="C10" s="80"/>
      <c r="D10" s="80"/>
      <c r="E10" s="85"/>
      <c r="F10" s="75" t="s">
        <v>93</v>
      </c>
      <c r="G10" s="80"/>
      <c r="H10" s="80"/>
    </row>
    <row r="11" spans="2:8" s="21" customFormat="1" ht="15.75" customHeight="1">
      <c r="B11" s="75" t="s">
        <v>95</v>
      </c>
      <c r="C11" s="80"/>
      <c r="D11" s="80"/>
      <c r="E11" s="85"/>
      <c r="F11" s="75" t="s">
        <v>95</v>
      </c>
      <c r="G11" s="80"/>
      <c r="H11" s="80"/>
    </row>
    <row r="12" spans="2:8" s="21" customFormat="1" ht="21" customHeight="1">
      <c r="B12" s="59" t="s">
        <v>268</v>
      </c>
      <c r="C12" s="52">
        <v>21399744</v>
      </c>
      <c r="D12" s="84">
        <v>2953164</v>
      </c>
      <c r="E12" s="85"/>
      <c r="F12" s="59" t="s">
        <v>268</v>
      </c>
      <c r="G12" s="84">
        <v>16919197</v>
      </c>
      <c r="H12" s="84">
        <v>2334849</v>
      </c>
    </row>
    <row r="13" spans="2:8" s="21" customFormat="1" ht="21" customHeight="1">
      <c r="B13" s="59" t="s">
        <v>269</v>
      </c>
      <c r="C13" s="52">
        <v>1293148</v>
      </c>
      <c r="D13" s="84">
        <v>150005</v>
      </c>
      <c r="E13" s="85"/>
      <c r="F13" s="59" t="s">
        <v>269</v>
      </c>
      <c r="G13" s="84">
        <v>2128350</v>
      </c>
      <c r="H13" s="84">
        <v>246889</v>
      </c>
    </row>
    <row r="14" spans="2:8" s="21" customFormat="1" ht="21" customHeight="1">
      <c r="B14" s="59" t="s">
        <v>270</v>
      </c>
      <c r="C14" s="52">
        <v>63389980</v>
      </c>
      <c r="D14" s="84">
        <v>12374663</v>
      </c>
      <c r="E14" s="85"/>
      <c r="F14" s="59" t="s">
        <v>270</v>
      </c>
      <c r="G14" s="84">
        <v>20010968</v>
      </c>
      <c r="H14" s="84">
        <v>4924758</v>
      </c>
    </row>
    <row r="15" spans="2:8" s="21" customFormat="1" ht="21" customHeight="1">
      <c r="B15" s="59" t="s">
        <v>272</v>
      </c>
      <c r="C15" s="52">
        <v>4506118</v>
      </c>
      <c r="D15" s="84">
        <v>905730</v>
      </c>
      <c r="E15" s="85"/>
      <c r="F15" s="59" t="s">
        <v>272</v>
      </c>
      <c r="G15" s="84">
        <v>2304749</v>
      </c>
      <c r="H15" s="84">
        <v>463255</v>
      </c>
    </row>
    <row r="16" spans="2:8" s="21" customFormat="1" ht="21" customHeight="1">
      <c r="B16" s="59" t="s">
        <v>273</v>
      </c>
      <c r="C16" s="52">
        <v>7715115</v>
      </c>
      <c r="D16" s="84">
        <v>1828482</v>
      </c>
      <c r="E16" s="85"/>
      <c r="F16" s="59" t="s">
        <v>273</v>
      </c>
      <c r="G16" s="84">
        <v>2381456</v>
      </c>
      <c r="H16" s="84">
        <v>564405</v>
      </c>
    </row>
    <row r="17" spans="2:8" s="21" customFormat="1" ht="21" customHeight="1">
      <c r="B17" s="59" t="s">
        <v>96</v>
      </c>
      <c r="C17" s="52">
        <v>50000</v>
      </c>
      <c r="D17" s="84"/>
      <c r="E17" s="85"/>
      <c r="F17" s="59" t="s">
        <v>96</v>
      </c>
      <c r="G17" s="52">
        <v>66065120</v>
      </c>
      <c r="H17" s="49"/>
    </row>
    <row r="18" spans="2:8" s="21" customFormat="1" ht="21" customHeight="1">
      <c r="B18" s="59" t="s">
        <v>274</v>
      </c>
      <c r="C18" s="52">
        <v>23820598</v>
      </c>
      <c r="D18" s="84">
        <v>12600</v>
      </c>
      <c r="E18" s="85"/>
      <c r="F18" s="59" t="s">
        <v>274</v>
      </c>
      <c r="G18" s="84">
        <v>1574653</v>
      </c>
      <c r="H18" s="49"/>
    </row>
    <row r="19" spans="2:8" s="21" customFormat="1" ht="21" customHeight="1">
      <c r="B19" s="59" t="s">
        <v>276</v>
      </c>
      <c r="C19" s="52">
        <v>80470791</v>
      </c>
      <c r="D19" s="84">
        <v>5396136</v>
      </c>
      <c r="E19" s="85"/>
      <c r="F19" s="59" t="s">
        <v>276</v>
      </c>
      <c r="G19" s="84">
        <v>702125</v>
      </c>
      <c r="H19" s="49"/>
    </row>
    <row r="20" spans="2:8" s="21" customFormat="1" ht="21" customHeight="1">
      <c r="B20" s="75" t="s">
        <v>277</v>
      </c>
      <c r="C20" s="81">
        <v>57341445</v>
      </c>
      <c r="D20" s="81">
        <v>1351372</v>
      </c>
      <c r="E20" s="85"/>
      <c r="F20" s="59" t="s">
        <v>277</v>
      </c>
      <c r="G20" s="84">
        <v>9618330</v>
      </c>
      <c r="H20" s="49"/>
    </row>
    <row r="21" spans="2:8" s="21" customFormat="1" ht="21" customHeight="1">
      <c r="B21" s="74" t="s">
        <v>91</v>
      </c>
      <c r="C21" s="79">
        <f>SUM(C11:C20)</f>
        <v>259986939</v>
      </c>
      <c r="D21" s="79">
        <f>SUM(D11:D20)</f>
        <v>24972152</v>
      </c>
      <c r="E21" s="85"/>
      <c r="F21" s="74" t="s">
        <v>91</v>
      </c>
      <c r="G21" s="79">
        <f>SUM(G11:G20)</f>
        <v>121704948</v>
      </c>
      <c r="H21" s="79">
        <f>SUM(H11:H20)</f>
        <v>8534156</v>
      </c>
    </row>
    <row r="22" spans="2:8" s="21" customFormat="1" ht="21" customHeight="1">
      <c r="B22" s="40" t="s">
        <v>49</v>
      </c>
      <c r="C22" s="78">
        <f>C9+C21</f>
        <v>328525519</v>
      </c>
      <c r="D22" s="78">
        <f>D9+D21</f>
        <v>24972152</v>
      </c>
      <c r="E22" s="85"/>
      <c r="F22" s="40" t="s">
        <v>49</v>
      </c>
      <c r="G22" s="78">
        <f>G9+G21</f>
        <v>121704948</v>
      </c>
      <c r="H22" s="78">
        <f>H9+H21</f>
        <v>8534156</v>
      </c>
    </row>
    <row r="23" spans="2:8" ht="6.75" customHeight="1">
      <c r="B23" s="76"/>
      <c r="C23" s="82"/>
      <c r="D23" s="82"/>
      <c r="E23" s="86"/>
      <c r="F23" s="86"/>
      <c r="G23" s="86"/>
      <c r="H23" s="11"/>
    </row>
    <row r="24" spans="2:8" s="70" customFormat="1" ht="18.75" customHeight="1">
      <c r="C24" s="83"/>
      <c r="D24" s="83"/>
      <c r="E24" s="83"/>
      <c r="F24" s="83"/>
      <c r="G24" s="83"/>
      <c r="H24" s="87"/>
    </row>
    <row r="25" spans="2:8">
      <c r="C25" s="12"/>
      <c r="D25" s="12"/>
      <c r="E25" s="12"/>
      <c r="F25" s="12"/>
    </row>
  </sheetData>
  <phoneticPr fontId="3"/>
  <pageMargins left="0.59055118110236227" right="0.11811023622047245" top="0.59055118110236227" bottom="0.59055118110236227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21"/>
  <sheetViews>
    <sheetView view="pageBreakPreview" topLeftCell="A9" zoomScale="120" zoomScaleSheetLayoutView="120" workbookViewId="0">
      <selection activeCell="P13" sqref="P13"/>
    </sheetView>
  </sheetViews>
  <sheetFormatPr defaultRowHeight="13.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  <col min="15" max="15" width="12.875" bestFit="1" customWidth="1"/>
  </cols>
  <sheetData>
    <row r="1" spans="2:15" ht="16.5" customHeight="1"/>
    <row r="2" spans="2:15">
      <c r="B2" s="89" t="s">
        <v>98</v>
      </c>
    </row>
    <row r="3" spans="2:15">
      <c r="B3" s="88" t="s">
        <v>99</v>
      </c>
      <c r="C3" s="92"/>
      <c r="D3" s="92"/>
      <c r="E3" s="92"/>
      <c r="F3" s="92"/>
      <c r="G3" s="92"/>
      <c r="H3" s="92"/>
      <c r="I3" s="92"/>
      <c r="J3" s="92"/>
      <c r="K3" s="92"/>
      <c r="L3" s="104" t="s">
        <v>223</v>
      </c>
    </row>
    <row r="4" spans="2:15" ht="15.95" customHeight="1">
      <c r="B4" s="229" t="s">
        <v>36</v>
      </c>
      <c r="C4" s="231" t="s">
        <v>101</v>
      </c>
      <c r="D4" s="95"/>
      <c r="E4" s="234" t="s">
        <v>103</v>
      </c>
      <c r="F4" s="229" t="s">
        <v>104</v>
      </c>
      <c r="G4" s="229" t="s">
        <v>97</v>
      </c>
      <c r="H4" s="229" t="s">
        <v>38</v>
      </c>
      <c r="I4" s="231" t="s">
        <v>105</v>
      </c>
      <c r="J4" s="101"/>
      <c r="K4" s="103"/>
      <c r="L4" s="229" t="s">
        <v>106</v>
      </c>
    </row>
    <row r="5" spans="2:15" ht="15.95" customHeight="1">
      <c r="B5" s="233"/>
      <c r="C5" s="230"/>
      <c r="D5" s="96" t="s">
        <v>107</v>
      </c>
      <c r="E5" s="235"/>
      <c r="F5" s="230"/>
      <c r="G5" s="230"/>
      <c r="H5" s="230"/>
      <c r="I5" s="232"/>
      <c r="J5" s="102" t="s">
        <v>109</v>
      </c>
      <c r="K5" s="102" t="s">
        <v>110</v>
      </c>
      <c r="L5" s="230"/>
    </row>
    <row r="6" spans="2:15" ht="24.95" customHeight="1">
      <c r="B6" s="90" t="s">
        <v>112</v>
      </c>
      <c r="C6" s="93"/>
      <c r="D6" s="97"/>
      <c r="E6" s="98"/>
      <c r="F6" s="100"/>
      <c r="G6" s="100"/>
      <c r="H6" s="100"/>
      <c r="I6" s="100"/>
      <c r="J6" s="100"/>
      <c r="K6" s="100"/>
      <c r="L6" s="100"/>
    </row>
    <row r="7" spans="2:15" ht="24.95" customHeight="1">
      <c r="B7" s="90" t="s">
        <v>113</v>
      </c>
      <c r="C7" s="93">
        <v>3420780193</v>
      </c>
      <c r="D7" s="97">
        <v>248413854</v>
      </c>
      <c r="E7" s="98">
        <v>3374980193</v>
      </c>
      <c r="F7" s="100">
        <v>400000</v>
      </c>
      <c r="G7" s="100"/>
      <c r="H7" s="100">
        <v>45400000</v>
      </c>
      <c r="I7" s="100"/>
      <c r="J7" s="100"/>
      <c r="K7" s="100"/>
      <c r="L7" s="100"/>
      <c r="O7" s="105"/>
    </row>
    <row r="8" spans="2:15" ht="24.95" customHeight="1">
      <c r="B8" s="90" t="s">
        <v>114</v>
      </c>
      <c r="C8" s="93">
        <v>207995473</v>
      </c>
      <c r="D8" s="97">
        <v>22969542</v>
      </c>
      <c r="E8" s="98">
        <v>160495104</v>
      </c>
      <c r="F8" s="100"/>
      <c r="G8" s="100">
        <v>32700000</v>
      </c>
      <c r="H8" s="100">
        <v>14800369</v>
      </c>
      <c r="I8" s="100"/>
      <c r="J8" s="100"/>
      <c r="K8" s="100"/>
      <c r="L8" s="100"/>
      <c r="O8" s="105"/>
    </row>
    <row r="9" spans="2:15" ht="24.95" customHeight="1">
      <c r="B9" s="90" t="s">
        <v>116</v>
      </c>
      <c r="C9" s="93">
        <v>861286338</v>
      </c>
      <c r="D9" s="97">
        <v>44053746</v>
      </c>
      <c r="E9" s="98">
        <v>861286338</v>
      </c>
      <c r="F9" s="100"/>
      <c r="G9" s="100"/>
      <c r="H9" s="100"/>
      <c r="I9" s="100"/>
      <c r="J9" s="100"/>
      <c r="K9" s="100"/>
      <c r="L9" s="100"/>
      <c r="O9" s="105"/>
    </row>
    <row r="10" spans="2:15" ht="24.95" customHeight="1">
      <c r="B10" s="90" t="s">
        <v>118</v>
      </c>
      <c r="C10" s="93">
        <v>2307698562</v>
      </c>
      <c r="D10" s="97">
        <v>167201515</v>
      </c>
      <c r="E10" s="98">
        <v>565756755</v>
      </c>
      <c r="F10" s="100">
        <v>717562802</v>
      </c>
      <c r="G10" s="100">
        <v>331320000</v>
      </c>
      <c r="H10" s="100">
        <v>469589005</v>
      </c>
      <c r="I10" s="100"/>
      <c r="J10" s="100"/>
      <c r="K10" s="100"/>
      <c r="L10" s="100">
        <v>223470000</v>
      </c>
      <c r="O10" s="105"/>
    </row>
    <row r="11" spans="2:15" ht="24.95" customHeight="1">
      <c r="B11" s="90" t="s">
        <v>120</v>
      </c>
      <c r="C11" s="93">
        <v>8086942583</v>
      </c>
      <c r="D11" s="97">
        <v>581123157</v>
      </c>
      <c r="E11" s="98">
        <v>1097506741</v>
      </c>
      <c r="F11" s="100">
        <v>5158432118</v>
      </c>
      <c r="G11" s="100">
        <v>425662000</v>
      </c>
      <c r="H11" s="100">
        <v>430860000</v>
      </c>
      <c r="I11" s="100"/>
      <c r="J11" s="100"/>
      <c r="K11" s="100"/>
      <c r="L11" s="100">
        <v>974481724</v>
      </c>
      <c r="O11" s="105"/>
    </row>
    <row r="12" spans="2:15" ht="24.95" customHeight="1">
      <c r="B12" s="90" t="s">
        <v>121</v>
      </c>
      <c r="C12" s="93">
        <v>1039878749</v>
      </c>
      <c r="D12" s="97">
        <v>119479440</v>
      </c>
      <c r="E12" s="98">
        <v>918329375</v>
      </c>
      <c r="F12" s="100">
        <v>121549374</v>
      </c>
      <c r="G12" s="100"/>
      <c r="H12" s="100"/>
      <c r="I12" s="100"/>
      <c r="J12" s="100"/>
      <c r="K12" s="100"/>
      <c r="L12" s="100"/>
      <c r="O12" s="105"/>
    </row>
    <row r="13" spans="2:15" ht="24.95" customHeight="1">
      <c r="B13" s="90" t="s">
        <v>122</v>
      </c>
      <c r="C13" s="93"/>
      <c r="D13" s="97"/>
      <c r="E13" s="98"/>
      <c r="F13" s="100"/>
      <c r="G13" s="100"/>
      <c r="H13" s="100"/>
      <c r="I13" s="100"/>
      <c r="J13" s="100"/>
      <c r="K13" s="100"/>
      <c r="L13" s="100"/>
      <c r="O13" s="105"/>
    </row>
    <row r="14" spans="2:15" ht="24.95" customHeight="1">
      <c r="B14" s="90" t="s">
        <v>123</v>
      </c>
      <c r="C14" s="93">
        <v>9898404796</v>
      </c>
      <c r="D14" s="97">
        <v>767189106</v>
      </c>
      <c r="E14" s="98">
        <v>8480501379</v>
      </c>
      <c r="F14" s="100">
        <v>1417903417</v>
      </c>
      <c r="G14" s="100"/>
      <c r="H14" s="100"/>
      <c r="I14" s="100"/>
      <c r="J14" s="100"/>
      <c r="K14" s="100"/>
      <c r="L14" s="100"/>
      <c r="O14" s="105"/>
    </row>
    <row r="15" spans="2:15" ht="24.95" customHeight="1">
      <c r="B15" s="90" t="s">
        <v>124</v>
      </c>
      <c r="C15" s="93">
        <v>133292391</v>
      </c>
      <c r="D15" s="97">
        <v>33472878</v>
      </c>
      <c r="E15" s="98">
        <v>15122832</v>
      </c>
      <c r="F15" s="100"/>
      <c r="G15" s="100"/>
      <c r="H15" s="100">
        <v>118169559</v>
      </c>
      <c r="I15" s="100"/>
      <c r="J15" s="100"/>
      <c r="K15" s="100"/>
      <c r="L15" s="100"/>
      <c r="O15" s="105"/>
    </row>
    <row r="16" spans="2:15" ht="24.95" customHeight="1">
      <c r="B16" s="90" t="s">
        <v>125</v>
      </c>
      <c r="C16" s="93"/>
      <c r="D16" s="97"/>
      <c r="E16" s="98"/>
      <c r="F16" s="100"/>
      <c r="G16" s="100"/>
      <c r="H16" s="100"/>
      <c r="I16" s="100"/>
      <c r="J16" s="100"/>
      <c r="K16" s="100"/>
      <c r="L16" s="100"/>
      <c r="O16" s="105"/>
    </row>
    <row r="17" spans="2:15" ht="24.95" customHeight="1">
      <c r="B17" s="90" t="s">
        <v>126</v>
      </c>
      <c r="C17" s="93"/>
      <c r="D17" s="97"/>
      <c r="E17" s="98"/>
      <c r="F17" s="100"/>
      <c r="G17" s="100"/>
      <c r="H17" s="100"/>
      <c r="I17" s="100"/>
      <c r="J17" s="100"/>
      <c r="K17" s="100"/>
      <c r="L17" s="100"/>
      <c r="O17" s="105"/>
    </row>
    <row r="18" spans="2:15" ht="24.95" customHeight="1">
      <c r="B18" s="91" t="s">
        <v>49</v>
      </c>
      <c r="C18" s="94">
        <f t="shared" ref="C18:L18" si="0">SUM(C6:C17)</f>
        <v>25956279085</v>
      </c>
      <c r="D18" s="97">
        <f t="shared" si="0"/>
        <v>1983903238</v>
      </c>
      <c r="E18" s="98">
        <f t="shared" si="0"/>
        <v>15473978717</v>
      </c>
      <c r="F18" s="100">
        <f t="shared" si="0"/>
        <v>7415847711</v>
      </c>
      <c r="G18" s="100">
        <f t="shared" si="0"/>
        <v>789682000</v>
      </c>
      <c r="H18" s="100">
        <f t="shared" si="0"/>
        <v>1078818933</v>
      </c>
      <c r="I18" s="100">
        <f t="shared" si="0"/>
        <v>0</v>
      </c>
      <c r="J18" s="100">
        <f t="shared" si="0"/>
        <v>0</v>
      </c>
      <c r="K18" s="100">
        <f t="shared" si="0"/>
        <v>0</v>
      </c>
      <c r="L18" s="100">
        <f t="shared" si="0"/>
        <v>1197951724</v>
      </c>
      <c r="O18" s="105"/>
    </row>
    <row r="19" spans="2:15" ht="3.75" customHeight="1"/>
    <row r="20" spans="2:15" ht="12" customHeight="1"/>
    <row r="21" spans="2:15">
      <c r="E21" s="99">
        <f>SUM(E7,E8,E9,E10,E11,E12,E14,E15,E16,E17)</f>
        <v>15473978717</v>
      </c>
    </row>
  </sheetData>
  <mergeCells count="8">
    <mergeCell ref="H4:H5"/>
    <mergeCell ref="I4:I5"/>
    <mergeCell ref="L4:L5"/>
    <mergeCell ref="B4:B5"/>
    <mergeCell ref="C4:C5"/>
    <mergeCell ref="E4:E5"/>
    <mergeCell ref="F4:F5"/>
    <mergeCell ref="G4:G5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19"/>
  <sheetViews>
    <sheetView view="pageBreakPreview" zoomScale="90" zoomScaleNormal="80" zoomScaleSheetLayoutView="90" workbookViewId="0">
      <selection activeCell="E11" sqref="E11"/>
    </sheetView>
  </sheetViews>
  <sheetFormatPr defaultRowHeight="13.5"/>
  <cols>
    <col min="1" max="1" width="5.875" style="106" customWidth="1"/>
    <col min="2" max="2" width="20.625" style="106" customWidth="1"/>
    <col min="3" max="3" width="14.125" style="106" bestFit="1" customWidth="1"/>
    <col min="4" max="10" width="14.125" style="106" customWidth="1"/>
    <col min="11" max="11" width="11.625" style="106" customWidth="1"/>
    <col min="12" max="12" width="0.875" style="106" customWidth="1"/>
    <col min="13" max="13" width="13.625" style="106" customWidth="1"/>
    <col min="14" max="14" width="18.375" bestFit="1" customWidth="1"/>
    <col min="15" max="15" width="17.25" bestFit="1" customWidth="1"/>
    <col min="16" max="16" width="16.125" bestFit="1" customWidth="1"/>
    <col min="17" max="17" width="7.5" bestFit="1" customWidth="1"/>
    <col min="18" max="18" width="16.125" bestFit="1" customWidth="1"/>
    <col min="19" max="20" width="18.375" bestFit="1" customWidth="1"/>
    <col min="22" max="22" width="22.75" bestFit="1" customWidth="1"/>
  </cols>
  <sheetData>
    <row r="1" spans="2:22" s="106" customFormat="1" ht="46.5" customHeight="1"/>
    <row r="2" spans="2:22" s="106" customFormat="1" ht="19.5" customHeight="1">
      <c r="B2" s="107" t="s">
        <v>79</v>
      </c>
      <c r="C2" s="110"/>
      <c r="D2" s="110"/>
      <c r="E2" s="110"/>
      <c r="F2" s="110"/>
      <c r="G2" s="110"/>
      <c r="H2" s="110"/>
      <c r="I2" s="110"/>
      <c r="J2" s="113" t="s">
        <v>223</v>
      </c>
      <c r="K2" s="110"/>
      <c r="L2" s="110"/>
    </row>
    <row r="3" spans="2:22" s="106" customFormat="1" ht="27" customHeight="1">
      <c r="B3" s="240" t="s">
        <v>101</v>
      </c>
      <c r="C3" s="242" t="s">
        <v>129</v>
      </c>
      <c r="D3" s="236" t="s">
        <v>92</v>
      </c>
      <c r="E3" s="236" t="s">
        <v>108</v>
      </c>
      <c r="F3" s="236" t="s">
        <v>130</v>
      </c>
      <c r="G3" s="236" t="s">
        <v>133</v>
      </c>
      <c r="H3" s="236" t="s">
        <v>135</v>
      </c>
      <c r="I3" s="236" t="s">
        <v>136</v>
      </c>
      <c r="J3" s="236" t="s">
        <v>137</v>
      </c>
      <c r="K3" s="238"/>
      <c r="N3" s="116" t="s">
        <v>278</v>
      </c>
      <c r="O3" s="116" t="s">
        <v>279</v>
      </c>
      <c r="P3" s="116" t="s">
        <v>280</v>
      </c>
      <c r="Q3" s="116" t="s">
        <v>22</v>
      </c>
      <c r="R3" s="116" t="s">
        <v>94</v>
      </c>
      <c r="S3" s="116" t="s">
        <v>119</v>
      </c>
      <c r="T3" s="116" t="s">
        <v>235</v>
      </c>
    </row>
    <row r="4" spans="2:22" s="106" customFormat="1" ht="18" customHeight="1">
      <c r="B4" s="241"/>
      <c r="C4" s="243"/>
      <c r="D4" s="237"/>
      <c r="E4" s="237"/>
      <c r="F4" s="237"/>
      <c r="G4" s="237"/>
      <c r="H4" s="237"/>
      <c r="I4" s="237"/>
      <c r="J4" s="237"/>
      <c r="K4" s="239"/>
      <c r="N4" s="106">
        <v>7.4999999999999997E-3</v>
      </c>
      <c r="O4" s="106">
        <v>1.7500000000000002E-2</v>
      </c>
      <c r="P4" s="106">
        <v>2.2499999999999999E-2</v>
      </c>
      <c r="Q4" s="118">
        <v>2.75E-2</v>
      </c>
      <c r="R4" s="106">
        <v>3.2500000000000001E-2</v>
      </c>
      <c r="S4" s="106">
        <v>3.7499999999999999E-2</v>
      </c>
      <c r="T4" s="106">
        <v>4.3499999999999997E-2</v>
      </c>
      <c r="V4" s="106" t="s">
        <v>33</v>
      </c>
    </row>
    <row r="5" spans="2:22" s="106" customFormat="1" ht="30" customHeight="1">
      <c r="B5" s="108">
        <v>25956279085</v>
      </c>
      <c r="C5" s="111">
        <v>24259363089</v>
      </c>
      <c r="D5" s="112">
        <v>1449784591</v>
      </c>
      <c r="E5" s="112">
        <v>225051128</v>
      </c>
      <c r="F5" s="112"/>
      <c r="G5" s="112">
        <v>22080277</v>
      </c>
      <c r="H5" s="112"/>
      <c r="I5" s="112"/>
      <c r="J5" s="114">
        <v>8.2000000000000007E-3</v>
      </c>
      <c r="K5" s="115"/>
      <c r="N5" s="117">
        <f t="shared" ref="N5:T5" si="0">N4*C5</f>
        <v>181945223.16749999</v>
      </c>
      <c r="O5" s="117">
        <f t="shared" si="0"/>
        <v>25371230.342500001</v>
      </c>
      <c r="P5" s="117">
        <f t="shared" si="0"/>
        <v>5063650.38</v>
      </c>
      <c r="Q5" s="117">
        <f t="shared" si="0"/>
        <v>0</v>
      </c>
      <c r="R5" s="117">
        <f t="shared" si="0"/>
        <v>717609.00250000006</v>
      </c>
      <c r="S5" s="117">
        <f t="shared" si="0"/>
        <v>0</v>
      </c>
      <c r="T5" s="117">
        <f t="shared" si="0"/>
        <v>0</v>
      </c>
      <c r="V5" s="119">
        <f>SUM(C5:I5)</f>
        <v>25956279085</v>
      </c>
    </row>
    <row r="6" spans="2:22" s="106" customFormat="1"/>
    <row r="7" spans="2:22" s="106" customFormat="1">
      <c r="S7" s="106" t="s">
        <v>281</v>
      </c>
      <c r="T7" s="117">
        <f>SUM(N5:T5)</f>
        <v>213097712.89249998</v>
      </c>
      <c r="V7" s="120">
        <f>T7*100/V5</f>
        <v>0.82098713839014037</v>
      </c>
    </row>
    <row r="8" spans="2:22" s="106" customFormat="1" ht="19.5" customHeight="1">
      <c r="B8" s="107" t="s">
        <v>138</v>
      </c>
      <c r="C8" s="110"/>
      <c r="D8" s="110"/>
      <c r="E8" s="110"/>
      <c r="F8" s="110"/>
      <c r="G8" s="110"/>
      <c r="H8" s="110"/>
      <c r="I8" s="110"/>
      <c r="J8" s="110"/>
      <c r="K8" s="113" t="s">
        <v>48</v>
      </c>
      <c r="V8" s="106" t="s">
        <v>52</v>
      </c>
    </row>
    <row r="9" spans="2:22" s="106" customFormat="1">
      <c r="B9" s="240" t="s">
        <v>101</v>
      </c>
      <c r="C9" s="242" t="s">
        <v>141</v>
      </c>
      <c r="D9" s="236" t="s">
        <v>142</v>
      </c>
      <c r="E9" s="236" t="s">
        <v>143</v>
      </c>
      <c r="F9" s="236" t="s">
        <v>115</v>
      </c>
      <c r="G9" s="236" t="s">
        <v>117</v>
      </c>
      <c r="H9" s="236" t="s">
        <v>54</v>
      </c>
      <c r="I9" s="236" t="s">
        <v>144</v>
      </c>
      <c r="J9" s="236" t="s">
        <v>147</v>
      </c>
      <c r="K9" s="236" t="s">
        <v>148</v>
      </c>
    </row>
    <row r="10" spans="2:22" s="106" customFormat="1">
      <c r="B10" s="241"/>
      <c r="C10" s="243"/>
      <c r="D10" s="237"/>
      <c r="E10" s="237"/>
      <c r="F10" s="237"/>
      <c r="G10" s="237"/>
      <c r="H10" s="237"/>
      <c r="I10" s="237"/>
      <c r="J10" s="237"/>
      <c r="K10" s="237"/>
    </row>
    <row r="11" spans="2:22" s="106" customFormat="1" ht="34.15" customHeight="1">
      <c r="B11" s="108">
        <v>25956279085</v>
      </c>
      <c r="C11" s="111">
        <v>1983903238</v>
      </c>
      <c r="D11" s="112">
        <v>2125498156</v>
      </c>
      <c r="E11" s="112">
        <v>2160276350</v>
      </c>
      <c r="F11" s="112">
        <v>2118956716</v>
      </c>
      <c r="G11" s="112">
        <v>1917423413</v>
      </c>
      <c r="H11" s="112">
        <v>8058986359</v>
      </c>
      <c r="I11" s="112">
        <v>4773357034</v>
      </c>
      <c r="J11" s="112">
        <v>1877825465</v>
      </c>
      <c r="K11" s="112">
        <v>940052354</v>
      </c>
    </row>
    <row r="12" spans="2:22" s="106" customFormat="1"/>
    <row r="13" spans="2:22" s="106" customFormat="1"/>
    <row r="14" spans="2:22" s="106" customFormat="1" ht="19.5" customHeight="1">
      <c r="B14" s="107" t="s">
        <v>149</v>
      </c>
      <c r="E14" s="110"/>
      <c r="F14" s="110"/>
      <c r="G14" s="110"/>
      <c r="H14" s="113" t="s">
        <v>1</v>
      </c>
    </row>
    <row r="15" spans="2:22" s="106" customFormat="1" ht="13.15" customHeight="1">
      <c r="B15" s="240" t="s">
        <v>69</v>
      </c>
      <c r="C15" s="247" t="s">
        <v>23</v>
      </c>
      <c r="D15" s="248"/>
      <c r="E15" s="248"/>
      <c r="F15" s="248"/>
      <c r="G15" s="248"/>
      <c r="H15" s="249"/>
    </row>
    <row r="16" spans="2:22" s="106" customFormat="1" ht="20.25" customHeight="1">
      <c r="B16" s="241"/>
      <c r="C16" s="250"/>
      <c r="D16" s="251"/>
      <c r="E16" s="251"/>
      <c r="F16" s="251"/>
      <c r="G16" s="251"/>
      <c r="H16" s="252"/>
    </row>
    <row r="17" spans="2:8" s="106" customFormat="1" ht="32.450000000000003" customHeight="1">
      <c r="B17" s="109"/>
      <c r="C17" s="244"/>
      <c r="D17" s="245"/>
      <c r="E17" s="245"/>
      <c r="F17" s="245"/>
      <c r="G17" s="245"/>
      <c r="H17" s="246"/>
    </row>
    <row r="18" spans="2:8" s="106" customFormat="1" ht="9.75" customHeight="1"/>
    <row r="19" spans="2:8" s="106" customFormat="1"/>
  </sheetData>
  <mergeCells count="23">
    <mergeCell ref="C17:H17"/>
    <mergeCell ref="B3:B4"/>
    <mergeCell ref="C3:C4"/>
    <mergeCell ref="D3:D4"/>
    <mergeCell ref="E3:E4"/>
    <mergeCell ref="F3:F4"/>
    <mergeCell ref="G3:G4"/>
    <mergeCell ref="H3:H4"/>
    <mergeCell ref="B15:B16"/>
    <mergeCell ref="C15:H16"/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honeticPr fontId="3"/>
  <printOptions horizontalCentered="1"/>
  <pageMargins left="0.19685039370078741" right="0.19685039370078741" top="0.27559055118110237" bottom="0.19685039370078741" header="0.59055118110236227" footer="0.39370078740157483"/>
  <pageSetup paperSize="9" scale="67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1"/>
  <sheetViews>
    <sheetView view="pageBreakPreview" zoomScale="110" zoomScaleSheetLayoutView="110" workbookViewId="0">
      <selection activeCell="E7" sqref="E7"/>
    </sheetView>
  </sheetViews>
  <sheetFormatPr defaultRowHeight="13.5"/>
  <cols>
    <col min="1" max="1" width="5.125" customWidth="1"/>
    <col min="2" max="7" width="16.625" customWidth="1"/>
    <col min="8" max="8" width="0.875" customWidth="1"/>
  </cols>
  <sheetData>
    <row r="1" spans="2:7" ht="49.5" customHeight="1"/>
    <row r="2" spans="2:7" ht="15.75" customHeight="1">
      <c r="B2" s="121" t="s">
        <v>150</v>
      </c>
      <c r="G2" s="125" t="s">
        <v>223</v>
      </c>
    </row>
    <row r="3" spans="2:7" s="21" customFormat="1" ht="23.1" customHeight="1">
      <c r="B3" s="221" t="s">
        <v>53</v>
      </c>
      <c r="C3" s="221" t="s">
        <v>152</v>
      </c>
      <c r="D3" s="221" t="s">
        <v>153</v>
      </c>
      <c r="E3" s="227" t="s">
        <v>155</v>
      </c>
      <c r="F3" s="228"/>
      <c r="G3" s="221" t="s">
        <v>156</v>
      </c>
    </row>
    <row r="4" spans="2:7" s="21" customFormat="1" ht="23.1" customHeight="1">
      <c r="B4" s="222"/>
      <c r="C4" s="222"/>
      <c r="D4" s="222"/>
      <c r="E4" s="64" t="s">
        <v>157</v>
      </c>
      <c r="F4" s="64" t="s">
        <v>3</v>
      </c>
      <c r="G4" s="222"/>
    </row>
    <row r="5" spans="2:7" s="21" customFormat="1" ht="27" customHeight="1">
      <c r="B5" s="59" t="s">
        <v>218</v>
      </c>
      <c r="C5" s="122">
        <v>3662941907</v>
      </c>
      <c r="D5" s="123">
        <f>G5-C5</f>
        <v>112347162</v>
      </c>
      <c r="E5" s="52"/>
      <c r="F5" s="52"/>
      <c r="G5" s="52">
        <v>3775289069</v>
      </c>
    </row>
    <row r="6" spans="2:7" s="21" customFormat="1" ht="27" customHeight="1">
      <c r="B6" s="59" t="s">
        <v>219</v>
      </c>
      <c r="C6" s="122">
        <v>54373355</v>
      </c>
      <c r="D6" s="123">
        <f>G6-C6</f>
        <v>-20867047</v>
      </c>
      <c r="E6" s="52">
        <v>17451937</v>
      </c>
      <c r="F6" s="52">
        <v>3415110</v>
      </c>
      <c r="G6" s="52">
        <v>33506308</v>
      </c>
    </row>
    <row r="7" spans="2:7" s="21" customFormat="1" ht="27" customHeight="1">
      <c r="B7" s="59" t="s">
        <v>220</v>
      </c>
      <c r="C7" s="122">
        <v>2984879152</v>
      </c>
      <c r="D7" s="123">
        <f>G7-C7</f>
        <v>-355115270</v>
      </c>
      <c r="E7" s="52">
        <v>197509469</v>
      </c>
      <c r="F7" s="52">
        <v>157605801</v>
      </c>
      <c r="G7" s="52">
        <v>2629763882</v>
      </c>
    </row>
    <row r="8" spans="2:7" s="21" customFormat="1" ht="27" customHeight="1">
      <c r="B8" s="59" t="s">
        <v>222</v>
      </c>
      <c r="C8" s="122">
        <v>269415827</v>
      </c>
      <c r="D8" s="123">
        <f>G8-C8</f>
        <v>-9702416</v>
      </c>
      <c r="E8" s="52">
        <v>9702416</v>
      </c>
      <c r="F8" s="52"/>
      <c r="G8" s="52">
        <v>259713411</v>
      </c>
    </row>
    <row r="9" spans="2:7" s="21" customFormat="1" ht="27" customHeight="1">
      <c r="B9" s="59"/>
      <c r="C9" s="52"/>
      <c r="D9" s="123"/>
      <c r="E9" s="52"/>
      <c r="F9" s="52"/>
      <c r="G9" s="52"/>
    </row>
    <row r="10" spans="2:7" s="21" customFormat="1" ht="29.1" customHeight="1">
      <c r="B10" s="60" t="s">
        <v>49</v>
      </c>
      <c r="C10" s="122">
        <f>SUM(C5:C9)</f>
        <v>6971610241</v>
      </c>
      <c r="D10" s="124">
        <f>SUM(D5:D9)</f>
        <v>-273337571</v>
      </c>
      <c r="E10" s="122">
        <f>SUM(E5:E9)</f>
        <v>224663822</v>
      </c>
      <c r="F10" s="122">
        <f>SUM(F5:F9)</f>
        <v>161020911</v>
      </c>
      <c r="G10" s="122">
        <f>SUM(G5:G9)</f>
        <v>6698272670</v>
      </c>
    </row>
    <row r="11" spans="2:7" ht="5.25" customHeight="1"/>
  </sheetData>
  <mergeCells count="5">
    <mergeCell ref="E3:F3"/>
    <mergeCell ref="B3:B4"/>
    <mergeCell ref="C3:C4"/>
    <mergeCell ref="D3:D4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有形固定資産</vt:lpstr>
      <vt:lpstr>増減の明細（単位 千円）</vt:lpstr>
      <vt:lpstr>増減の明細 (単位 円)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'増減の明細 (単位 円)'!Print_Area</vt:lpstr>
      <vt:lpstr>'増減の明細（単位 千円）'!Print_Area</vt:lpstr>
      <vt:lpstr>貸付金!Print_Area</vt:lpstr>
      <vt:lpstr>'地方債（借入先別）'!Print_Area</vt:lpstr>
      <vt:lpstr>'地方債（利率別など）'!Print_Area</vt:lpstr>
      <vt:lpstr>補助金!Print_Area</vt:lpstr>
      <vt:lpstr>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J18015</cp:lastModifiedBy>
  <cp:lastPrinted>2021-09-29T00:14:06Z</cp:lastPrinted>
  <dcterms:created xsi:type="dcterms:W3CDTF">2014-03-27T08:10:30Z</dcterms:created>
  <dcterms:modified xsi:type="dcterms:W3CDTF">2021-10-24T00:14:26Z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2021-09-17T04:30:14Z</vt:filetime>
  </property>
</Properties>
</file>