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0.73\share\zaisei\財政\公会計（総務省改訂モデル作成）\★統一基準新公会計関係（Ｈ28～）\財務書類（H30年度決算）\HP用ファイル\"/>
    </mc:Choice>
  </mc:AlternateContent>
  <bookViews>
    <workbookView xWindow="600" yWindow="180" windowWidth="16605" windowHeight="7455"/>
  </bookViews>
  <sheets>
    <sheet name="有形固定資産" sheetId="7" r:id="rId1"/>
    <sheet name="増減の明細（単位 千円）" sheetId="8" r:id="rId2"/>
    <sheet name="増減の明細 (単位 円)" sheetId="20" r:id="rId3"/>
    <sheet name="基金" sheetId="9" r:id="rId4"/>
    <sheet name="貸付金" sheetId="10" r:id="rId5"/>
    <sheet name="未収金及び長期延滞債権" sheetId="11" r:id="rId6"/>
    <sheet name="地方債（借入先別）" sheetId="12" r:id="rId7"/>
    <sheet name="地方債（利率別など）" sheetId="13" r:id="rId8"/>
    <sheet name="引当金" sheetId="14" r:id="rId9"/>
    <sheet name="補助金" sheetId="22" r:id="rId10"/>
    <sheet name="財源明細" sheetId="23" r:id="rId11"/>
    <sheet name="財源情報明細" sheetId="24" r:id="rId12"/>
    <sheet name="資金明細" sheetId="18" r:id="rId13"/>
  </sheets>
  <definedNames>
    <definedName name="_xlnm.Print_Area" localSheetId="8">引当金!$A$1:$H$11</definedName>
    <definedName name="_xlnm.Print_Area" localSheetId="3">基金!$B$1:$L$32</definedName>
    <definedName name="_xlnm.Print_Area" localSheetId="11">財源情報明細!$B$1:$I$10</definedName>
    <definedName name="_xlnm.Print_Area" localSheetId="10">財源明細!$A$1:$G$23</definedName>
    <definedName name="_xlnm.Print_Area" localSheetId="2">'増減の明細 (単位 円)'!$B$1:$N$42</definedName>
    <definedName name="_xlnm.Print_Area" localSheetId="1">'増減の明細（単位 千円）'!$B$1:$N$42</definedName>
    <definedName name="_xlnm.Print_Area" localSheetId="4">貸付金!$B$1:$I$24</definedName>
    <definedName name="_xlnm.Print_Area" localSheetId="6">'地方債（借入先別）'!$A$1:$M$19</definedName>
    <definedName name="_xlnm.Print_Area" localSheetId="7">'地方債（利率別など）'!$A$1:$L$18</definedName>
    <definedName name="_xlnm.Print_Area" localSheetId="9">補助金!$A$1:$H$24</definedName>
    <definedName name="_xlnm.Print_Area" localSheetId="0">有形固定資産!$A$1:$T$51</definedName>
  </definedNames>
  <calcPr calcId="162913"/>
</workbook>
</file>

<file path=xl/calcChain.xml><?xml version="1.0" encoding="utf-8"?>
<calcChain xmlns="http://schemas.openxmlformats.org/spreadsheetml/2006/main">
  <c r="H7" i="24" l="1"/>
  <c r="H5" i="24"/>
  <c r="F20" i="23" l="1"/>
  <c r="F21" i="23" s="1"/>
  <c r="F22" i="23" s="1"/>
  <c r="D9" i="24" l="1"/>
  <c r="G7" i="24"/>
  <c r="F6" i="24"/>
  <c r="E6" i="24"/>
  <c r="H9" i="24"/>
  <c r="F17" i="23"/>
  <c r="F14" i="23"/>
  <c r="F11" i="23"/>
  <c r="F22" i="22"/>
  <c r="F13" i="22"/>
  <c r="G6" i="24" l="1"/>
  <c r="F23" i="22"/>
  <c r="G5" i="24"/>
  <c r="G9" i="24" l="1"/>
  <c r="I32" i="20"/>
  <c r="K11" i="20" l="1"/>
  <c r="L21" i="20" l="1"/>
  <c r="G11" i="20" l="1"/>
  <c r="J11" i="20"/>
  <c r="K14" i="20" l="1"/>
  <c r="K16" i="20" l="1"/>
  <c r="D9" i="11"/>
  <c r="C18" i="12" l="1"/>
  <c r="D18" i="12"/>
  <c r="G18" i="12"/>
  <c r="H18" i="12"/>
  <c r="I18" i="12"/>
  <c r="J18" i="12"/>
  <c r="K18" i="12"/>
  <c r="L18" i="12"/>
  <c r="F18" i="12"/>
  <c r="E18" i="12"/>
  <c r="K11" i="13" l="1"/>
  <c r="J11" i="13"/>
  <c r="I11" i="13"/>
  <c r="H11" i="13"/>
  <c r="G11" i="13"/>
  <c r="F11" i="13"/>
  <c r="E11" i="13" l="1"/>
  <c r="D11" i="13"/>
  <c r="C11" i="13"/>
  <c r="B11" i="13" l="1"/>
  <c r="B5" i="13"/>
  <c r="C5" i="13"/>
  <c r="F23" i="10" l="1"/>
  <c r="D23" i="10"/>
  <c r="H6" i="10"/>
  <c r="H21" i="10"/>
  <c r="H21" i="11"/>
  <c r="H22" i="11" s="1"/>
  <c r="G21" i="11"/>
  <c r="C21" i="11"/>
  <c r="D21" i="11"/>
  <c r="D22" i="11" s="1"/>
  <c r="G9" i="11"/>
  <c r="C9" i="11"/>
  <c r="C22" i="11" l="1"/>
  <c r="H23" i="10"/>
  <c r="G22" i="11"/>
  <c r="D8" i="14" l="1"/>
  <c r="D7" i="14"/>
  <c r="D6" i="14"/>
  <c r="D5" i="14"/>
  <c r="D29" i="9" l="1"/>
  <c r="L14" i="8" l="1"/>
  <c r="L15" i="8"/>
  <c r="L11" i="8"/>
  <c r="K12" i="8"/>
  <c r="K13" i="8"/>
  <c r="K14" i="8"/>
  <c r="K15" i="8"/>
  <c r="J14" i="8"/>
  <c r="J15" i="8"/>
  <c r="I12" i="8"/>
  <c r="I13" i="8"/>
  <c r="I14" i="8"/>
  <c r="I15" i="8"/>
  <c r="I11" i="8"/>
  <c r="H12" i="8"/>
  <c r="H13" i="8"/>
  <c r="H14" i="8"/>
  <c r="H15" i="8"/>
  <c r="H11" i="8"/>
  <c r="G14" i="8"/>
  <c r="G15" i="8"/>
  <c r="F12" i="8"/>
  <c r="F13" i="8"/>
  <c r="F14" i="8"/>
  <c r="F15" i="8"/>
  <c r="F11" i="8"/>
  <c r="E12" i="8"/>
  <c r="E13" i="8"/>
  <c r="E14" i="8"/>
  <c r="E15" i="8"/>
  <c r="E11" i="8"/>
  <c r="D12" i="8"/>
  <c r="D13" i="8"/>
  <c r="D14" i="8"/>
  <c r="D15" i="8"/>
  <c r="D11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20" i="8"/>
  <c r="L21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20" i="8"/>
  <c r="J22" i="8"/>
  <c r="J23" i="8"/>
  <c r="J24" i="8"/>
  <c r="J25" i="8"/>
  <c r="J26" i="8"/>
  <c r="J27" i="8"/>
  <c r="J28" i="8"/>
  <c r="J29" i="8"/>
  <c r="J30" i="8"/>
  <c r="J31" i="8"/>
  <c r="J33" i="8"/>
  <c r="J34" i="8"/>
  <c r="J35" i="8"/>
  <c r="J36" i="8"/>
  <c r="J37" i="8"/>
  <c r="J38" i="8"/>
  <c r="J39" i="8"/>
  <c r="J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20" i="8"/>
  <c r="H29" i="8"/>
  <c r="H30" i="8"/>
  <c r="H31" i="8"/>
  <c r="H32" i="8"/>
  <c r="H33" i="8"/>
  <c r="H34" i="8"/>
  <c r="H35" i="8"/>
  <c r="H36" i="8"/>
  <c r="H37" i="8"/>
  <c r="H38" i="8"/>
  <c r="H39" i="8"/>
  <c r="H25" i="8"/>
  <c r="H26" i="8"/>
  <c r="H27" i="8"/>
  <c r="H28" i="8"/>
  <c r="H21" i="8"/>
  <c r="H22" i="8"/>
  <c r="H23" i="8"/>
  <c r="H24" i="8"/>
  <c r="H20" i="8"/>
  <c r="G22" i="8"/>
  <c r="G23" i="8"/>
  <c r="G24" i="8"/>
  <c r="G25" i="8"/>
  <c r="G26" i="8"/>
  <c r="G27" i="8"/>
  <c r="G28" i="8"/>
  <c r="G29" i="8"/>
  <c r="G30" i="8"/>
  <c r="G31" i="8"/>
  <c r="G33" i="8"/>
  <c r="G34" i="8"/>
  <c r="G35" i="8"/>
  <c r="G36" i="8"/>
  <c r="G37" i="8"/>
  <c r="G38" i="8"/>
  <c r="G39" i="8"/>
  <c r="G20" i="8"/>
  <c r="F29" i="8"/>
  <c r="F30" i="8"/>
  <c r="F31" i="8"/>
  <c r="F32" i="8"/>
  <c r="F33" i="8"/>
  <c r="F34" i="8"/>
  <c r="F35" i="8"/>
  <c r="F36" i="8"/>
  <c r="F37" i="8"/>
  <c r="F38" i="8"/>
  <c r="F39" i="8"/>
  <c r="F21" i="8"/>
  <c r="F22" i="8"/>
  <c r="F23" i="8"/>
  <c r="F24" i="8"/>
  <c r="F25" i="8"/>
  <c r="F26" i="8"/>
  <c r="F27" i="8"/>
  <c r="F28" i="8"/>
  <c r="F20" i="8"/>
  <c r="E29" i="8"/>
  <c r="E30" i="8"/>
  <c r="E31" i="8"/>
  <c r="E32" i="8"/>
  <c r="E33" i="8"/>
  <c r="E34" i="8"/>
  <c r="E35" i="8"/>
  <c r="E36" i="8"/>
  <c r="E37" i="8"/>
  <c r="E38" i="8"/>
  <c r="E39" i="8"/>
  <c r="E21" i="8"/>
  <c r="E22" i="8"/>
  <c r="E23" i="8"/>
  <c r="E24" i="8"/>
  <c r="E25" i="8"/>
  <c r="E26" i="8"/>
  <c r="E27" i="8"/>
  <c r="E28" i="8"/>
  <c r="E20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21" i="8"/>
  <c r="D22" i="8"/>
  <c r="D23" i="8"/>
  <c r="D24" i="8"/>
  <c r="D16" i="8" l="1"/>
  <c r="D20" i="8"/>
  <c r="L12" i="8"/>
  <c r="G12" i="20"/>
  <c r="G12" i="8" s="1"/>
  <c r="J12" i="20" l="1"/>
  <c r="J12" i="8" s="1"/>
  <c r="M40" i="8"/>
  <c r="H40" i="8"/>
  <c r="E40" i="8"/>
  <c r="D40" i="8"/>
  <c r="H16" i="8"/>
  <c r="M40" i="20"/>
  <c r="K40" i="20"/>
  <c r="H40" i="20"/>
  <c r="F40" i="20"/>
  <c r="E40" i="20"/>
  <c r="D40" i="20"/>
  <c r="L39" i="20"/>
  <c r="I39" i="20"/>
  <c r="G39" i="20"/>
  <c r="L38" i="20"/>
  <c r="I38" i="20"/>
  <c r="G38" i="20"/>
  <c r="J38" i="20" s="1"/>
  <c r="L37" i="20"/>
  <c r="I37" i="20"/>
  <c r="G37" i="20"/>
  <c r="L36" i="20"/>
  <c r="I36" i="20"/>
  <c r="G36" i="20"/>
  <c r="J36" i="20" s="1"/>
  <c r="L35" i="20"/>
  <c r="I35" i="20"/>
  <c r="G35" i="20"/>
  <c r="L34" i="20"/>
  <c r="I34" i="20"/>
  <c r="G34" i="20"/>
  <c r="J34" i="20" s="1"/>
  <c r="L33" i="20"/>
  <c r="I33" i="20"/>
  <c r="G33" i="20"/>
  <c r="J33" i="20" s="1"/>
  <c r="L32" i="20"/>
  <c r="G32" i="20"/>
  <c r="L31" i="20"/>
  <c r="I31" i="20"/>
  <c r="G31" i="20"/>
  <c r="L30" i="20"/>
  <c r="I30" i="20"/>
  <c r="G30" i="20"/>
  <c r="J30" i="20" s="1"/>
  <c r="L29" i="20"/>
  <c r="I29" i="20"/>
  <c r="G29" i="20"/>
  <c r="J29" i="20" s="1"/>
  <c r="L28" i="20"/>
  <c r="I28" i="20"/>
  <c r="G28" i="20"/>
  <c r="J28" i="20" s="1"/>
  <c r="L27" i="20"/>
  <c r="I27" i="20"/>
  <c r="G27" i="20"/>
  <c r="L26" i="20"/>
  <c r="I26" i="20"/>
  <c r="G26" i="20"/>
  <c r="J26" i="20" s="1"/>
  <c r="L25" i="20"/>
  <c r="I25" i="20"/>
  <c r="G25" i="20"/>
  <c r="L24" i="20"/>
  <c r="I24" i="20"/>
  <c r="G24" i="20"/>
  <c r="L23" i="20"/>
  <c r="I23" i="20"/>
  <c r="G23" i="20"/>
  <c r="L22" i="20"/>
  <c r="L22" i="8" s="1"/>
  <c r="L40" i="8" s="1"/>
  <c r="I22" i="20"/>
  <c r="G22" i="20"/>
  <c r="J22" i="20" s="1"/>
  <c r="I21" i="20"/>
  <c r="G21" i="20"/>
  <c r="L20" i="20"/>
  <c r="I20" i="20"/>
  <c r="G20" i="20"/>
  <c r="H16" i="20"/>
  <c r="F16" i="20"/>
  <c r="E16" i="20"/>
  <c r="D16" i="20"/>
  <c r="L15" i="20"/>
  <c r="I15" i="20"/>
  <c r="G15" i="20"/>
  <c r="L14" i="20"/>
  <c r="I14" i="20"/>
  <c r="G14" i="20"/>
  <c r="J14" i="20" s="1"/>
  <c r="L13" i="8"/>
  <c r="L16" i="8" s="1"/>
  <c r="G13" i="20"/>
  <c r="G11" i="8"/>
  <c r="I29" i="9"/>
  <c r="F29" i="9"/>
  <c r="E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D10" i="14"/>
  <c r="E10" i="14"/>
  <c r="F10" i="14"/>
  <c r="G10" i="14"/>
  <c r="C10" i="14"/>
  <c r="J32" i="20" l="1"/>
  <c r="J32" i="8" s="1"/>
  <c r="G32" i="8"/>
  <c r="J21" i="20"/>
  <c r="J21" i="8" s="1"/>
  <c r="G21" i="8"/>
  <c r="L40" i="20"/>
  <c r="J13" i="20"/>
  <c r="J13" i="8" s="1"/>
  <c r="G13" i="8"/>
  <c r="G16" i="8" s="1"/>
  <c r="H29" i="9"/>
  <c r="G40" i="8"/>
  <c r="K40" i="8"/>
  <c r="L16" i="20"/>
  <c r="J25" i="20"/>
  <c r="J24" i="20"/>
  <c r="F16" i="8"/>
  <c r="E16" i="8"/>
  <c r="I16" i="8"/>
  <c r="F40" i="8"/>
  <c r="J37" i="20"/>
  <c r="G40" i="20"/>
  <c r="J15" i="20"/>
  <c r="J23" i="20"/>
  <c r="J27" i="20"/>
  <c r="J31" i="20"/>
  <c r="J35" i="20"/>
  <c r="J39" i="20"/>
  <c r="G16" i="20"/>
  <c r="J11" i="8"/>
  <c r="J16" i="8" s="1"/>
  <c r="J20" i="20"/>
  <c r="N49" i="7"/>
  <c r="L49" i="7"/>
  <c r="J49" i="7"/>
  <c r="H49" i="7"/>
  <c r="F49" i="7"/>
  <c r="D49" i="7"/>
  <c r="R48" i="7"/>
  <c r="R47" i="7"/>
  <c r="R45" i="7"/>
  <c r="R44" i="7"/>
  <c r="R43" i="7"/>
  <c r="R42" i="7"/>
  <c r="R41" i="7"/>
  <c r="R38" i="7"/>
  <c r="R37" i="7"/>
  <c r="R36" i="7"/>
  <c r="L35" i="7"/>
  <c r="R35" i="7" s="1"/>
  <c r="P33" i="7"/>
  <c r="R33" i="7" s="1"/>
  <c r="P32" i="7"/>
  <c r="P49" i="7" s="1"/>
  <c r="L32" i="7"/>
  <c r="R32" i="7" s="1"/>
  <c r="R49" i="7" s="1"/>
  <c r="N26" i="7"/>
  <c r="L26" i="7"/>
  <c r="H26" i="7"/>
  <c r="F26" i="7"/>
  <c r="D26" i="7"/>
  <c r="P25" i="7"/>
  <c r="P24" i="7"/>
  <c r="P22" i="7"/>
  <c r="P21" i="7"/>
  <c r="P20" i="7"/>
  <c r="P19" i="7"/>
  <c r="P18" i="7"/>
  <c r="P15" i="7"/>
  <c r="P14" i="7"/>
  <c r="P13" i="7"/>
  <c r="J12" i="7"/>
  <c r="P12" i="7" s="1"/>
  <c r="D12" i="7"/>
  <c r="D10" i="7"/>
  <c r="J10" i="7" s="1"/>
  <c r="P10" i="7" s="1"/>
  <c r="J9" i="7"/>
  <c r="J26" i="7" s="1"/>
  <c r="P26" i="7" s="1"/>
  <c r="D9" i="7"/>
  <c r="J16" i="20" l="1"/>
  <c r="P9" i="7"/>
  <c r="K11" i="8" l="1"/>
  <c r="K16" i="8" s="1"/>
</calcChain>
</file>

<file path=xl/comments1.xml><?xml version="1.0" encoding="utf-8"?>
<comments xmlns="http://schemas.openxmlformats.org/spreadsheetml/2006/main">
  <authors>
    <author>J16086</author>
  </authors>
  <commentList>
    <comment ref="H34" authorId="0" shapeId="0">
      <text>
        <r>
          <rPr>
            <sz val="9"/>
            <color indexed="81"/>
            <rFont val="MS P ゴシック"/>
            <family val="3"/>
            <charset val="128"/>
          </rPr>
          <t>tel確認2/21
基本金のうち自治体からの出資の総額</t>
        </r>
      </text>
    </comment>
  </commentList>
</comments>
</file>

<file path=xl/sharedStrings.xml><?xml version="1.0" encoding="utf-8"?>
<sst xmlns="http://schemas.openxmlformats.org/spreadsheetml/2006/main" count="469" uniqueCount="313">
  <si>
    <t>（単位：　　）</t>
    <rPh sb="1" eb="3">
      <t>タンイ</t>
    </rPh>
    <phoneticPr fontId="2"/>
  </si>
  <si>
    <t>金額</t>
    <rPh sb="0" eb="2">
      <t>キンガク</t>
    </rPh>
    <phoneticPr fontId="2"/>
  </si>
  <si>
    <t>その他</t>
    <rPh sb="2" eb="3">
      <t>タ</t>
    </rPh>
    <phoneticPr fontId="2"/>
  </si>
  <si>
    <t>土地</t>
    <rPh sb="0" eb="2">
      <t>トチ</t>
    </rPh>
    <phoneticPr fontId="2"/>
  </si>
  <si>
    <t>その他</t>
    <rPh sb="2" eb="3">
      <t>ホカ</t>
    </rPh>
    <phoneticPr fontId="2"/>
  </si>
  <si>
    <t>有価証券</t>
    <rPh sb="0" eb="2">
      <t>ユウカ</t>
    </rPh>
    <rPh sb="2" eb="4">
      <t>ショウケン</t>
    </rPh>
    <phoneticPr fontId="2"/>
  </si>
  <si>
    <t>長期貸付金</t>
    <rPh sb="0" eb="2">
      <t>チョウキ</t>
    </rPh>
    <rPh sb="2" eb="5">
      <t>カシツケキン</t>
    </rPh>
    <phoneticPr fontId="2"/>
  </si>
  <si>
    <t>現金預金</t>
    <rPh sb="0" eb="2">
      <t>ゲンキン</t>
    </rPh>
    <rPh sb="2" eb="4">
      <t>ヨキン</t>
    </rPh>
    <phoneticPr fontId="2"/>
  </si>
  <si>
    <t>短期貸付金</t>
    <rPh sb="0" eb="2">
      <t>タンキ</t>
    </rPh>
    <rPh sb="2" eb="5">
      <t>カシツケキン</t>
    </rPh>
    <phoneticPr fontId="2"/>
  </si>
  <si>
    <t>合計</t>
    <rPh sb="0" eb="2">
      <t>ゴウケイ</t>
    </rPh>
    <phoneticPr fontId="2"/>
  </si>
  <si>
    <t>税収等</t>
    <rPh sb="0" eb="2">
      <t>ゼイシュウ</t>
    </rPh>
    <rPh sb="2" eb="3">
      <t>ナド</t>
    </rPh>
    <phoneticPr fontId="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</si>
  <si>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2"/>
  </si>
  <si>
    <t>区分</t>
    <rPh sb="0" eb="2">
      <t>クブン</t>
    </rPh>
    <phoneticPr fontId="9"/>
  </si>
  <si>
    <t>合計</t>
    <rPh sb="0" eb="2">
      <t>ゴウケイ</t>
    </rPh>
    <phoneticPr fontId="9"/>
  </si>
  <si>
    <t>③投資及び出資金の明細</t>
    <phoneticPr fontId="9"/>
  </si>
  <si>
    <t>市場価格のあるもの</t>
    <rPh sb="0" eb="2">
      <t>シジョウ</t>
    </rPh>
    <rPh sb="2" eb="4">
      <t>カカク</t>
    </rPh>
    <phoneticPr fontId="9"/>
  </si>
  <si>
    <t>銘柄名</t>
    <rPh sb="0" eb="2">
      <t>メイガラ</t>
    </rPh>
    <rPh sb="2" eb="3">
      <t>メイ</t>
    </rPh>
    <phoneticPr fontId="2"/>
  </si>
  <si>
    <t xml:space="preserve">
株数・口数など
（A）</t>
    <rPh sb="1" eb="3">
      <t>カブスウ</t>
    </rPh>
    <rPh sb="4" eb="5">
      <t>クチ</t>
    </rPh>
    <rPh sb="5" eb="6">
      <t>スウ</t>
    </rPh>
    <phoneticPr fontId="2"/>
  </si>
  <si>
    <t xml:space="preserve">
時価単価
（B）</t>
    <rPh sb="1" eb="3">
      <t>ジカ</t>
    </rPh>
    <rPh sb="3" eb="5">
      <t>タンカ</t>
    </rPh>
    <phoneticPr fontId="2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</si>
  <si>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2"/>
  </si>
  <si>
    <t xml:space="preserve">
取得単価
（D)</t>
    <rPh sb="1" eb="3">
      <t>シュトク</t>
    </rPh>
    <rPh sb="3" eb="5">
      <t>タンカ</t>
    </rPh>
    <phoneticPr fontId="2"/>
  </si>
  <si>
    <t>取得原価
（A）×（D)
（E)</t>
    <rPh sb="0" eb="2">
      <t>シュトク</t>
    </rPh>
    <rPh sb="2" eb="4">
      <t>ゲンカ</t>
    </rPh>
    <phoneticPr fontId="9"/>
  </si>
  <si>
    <t>評価差額
（C）－（E)
（F)</t>
    <rPh sb="0" eb="2">
      <t>ヒョウカ</t>
    </rPh>
    <rPh sb="2" eb="4">
      <t>サガク</t>
    </rPh>
    <phoneticPr fontId="9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</si>
  <si>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9"/>
  </si>
  <si>
    <t>相手先名</t>
    <rPh sb="0" eb="3">
      <t>アイテサキ</t>
    </rPh>
    <rPh sb="3" eb="4">
      <t>メイ</t>
    </rPh>
    <phoneticPr fontId="2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</si>
  <si>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2"/>
  </si>
  <si>
    <t xml:space="preserve">
資産
（B)</t>
    <rPh sb="1" eb="3">
      <t>シサン</t>
    </rPh>
    <phoneticPr fontId="2"/>
  </si>
  <si>
    <t xml:space="preserve">
負債
（C)</t>
    <rPh sb="1" eb="3">
      <t>フサイ</t>
    </rPh>
    <phoneticPr fontId="2"/>
  </si>
  <si>
    <t>純資産額
（B）－（C)
（D)</t>
    <rPh sb="0" eb="3">
      <t>ジュンシサン</t>
    </rPh>
    <rPh sb="3" eb="4">
      <t>ガク</t>
    </rPh>
    <phoneticPr fontId="2"/>
  </si>
  <si>
    <t xml:space="preserve">
資本金
（E)</t>
    <rPh sb="1" eb="4">
      <t>シホンキン</t>
    </rPh>
    <phoneticPr fontId="2"/>
  </si>
  <si>
    <t>出資割合（％）
（A）/（E)
（F)</t>
    <rPh sb="0" eb="2">
      <t>シュッシ</t>
    </rPh>
    <rPh sb="2" eb="4">
      <t>ワリアイ</t>
    </rPh>
    <phoneticPr fontId="2"/>
  </si>
  <si>
    <t>実質価額
（D)×（F)
（G)</t>
    <rPh sb="0" eb="2">
      <t>ジッシツ</t>
    </rPh>
    <rPh sb="2" eb="4">
      <t>カガク</t>
    </rPh>
    <phoneticPr fontId="9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</si>
  <si>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9"/>
  </si>
  <si>
    <t xml:space="preserve">
出資金額
（A)</t>
    <rPh sb="1" eb="3">
      <t>シュッシ</t>
    </rPh>
    <rPh sb="3" eb="5">
      <t>キンガク</t>
    </rPh>
    <phoneticPr fontId="2"/>
  </si>
  <si>
    <t xml:space="preserve">
強制評価減
（H)</t>
    <rPh sb="1" eb="3">
      <t>キョウセイ</t>
    </rPh>
    <rPh sb="3" eb="5">
      <t>ヒョウカ</t>
    </rPh>
    <rPh sb="5" eb="6">
      <t>ゲン</t>
    </rPh>
    <phoneticPr fontId="9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</si>
  <si>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9"/>
  </si>
  <si>
    <t>種類</t>
    <rPh sb="0" eb="2">
      <t>シュルイ</t>
    </rPh>
    <phoneticPr fontId="2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</si>
  <si>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2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</si>
  <si>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"/>
  </si>
  <si>
    <t>④基金の明細</t>
    <phoneticPr fontId="9"/>
  </si>
  <si>
    <t>相手先名または種別</t>
    <rPh sb="0" eb="3">
      <t>アイテサキ</t>
    </rPh>
    <rPh sb="3" eb="4">
      <t>メイ</t>
    </rPh>
    <rPh sb="7" eb="9">
      <t>シュベツ</t>
    </rPh>
    <phoneticPr fontId="2"/>
  </si>
  <si>
    <t>（参考）
貸付金計</t>
    <rPh sb="1" eb="3">
      <t>サンコウ</t>
    </rPh>
    <rPh sb="5" eb="8">
      <t>カシツケキン</t>
    </rPh>
    <rPh sb="8" eb="9">
      <t>ケイ</t>
    </rPh>
    <phoneticPr fontId="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</si>
  <si>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9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</si>
  <si>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9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</si>
  <si>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2"/>
  </si>
  <si>
    <t>その他の貸付金</t>
    <rPh sb="2" eb="3">
      <t>タ</t>
    </rPh>
    <rPh sb="4" eb="7">
      <t>カシツケキン</t>
    </rPh>
    <phoneticPr fontId="9"/>
  </si>
  <si>
    <t>⑤貸付金の明細</t>
    <phoneticPr fontId="9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</si>
  <si>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9"/>
  </si>
  <si>
    <t>⑦未収金の明細</t>
    <rPh sb="1" eb="4">
      <t>ミシュウキン</t>
    </rPh>
    <rPh sb="5" eb="7">
      <t>メイサイ</t>
    </rPh>
    <phoneticPr fontId="9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</si>
  <si>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2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</si>
  <si>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2"/>
  </si>
  <si>
    <t>【貸付金】</t>
    <rPh sb="1" eb="4">
      <t>カシツケキン</t>
    </rPh>
    <phoneticPr fontId="2"/>
  </si>
  <si>
    <t>第三セクター等</t>
    <rPh sb="0" eb="1">
      <t>ダイ</t>
    </rPh>
    <rPh sb="1" eb="2">
      <t>サン</t>
    </rPh>
    <rPh sb="6" eb="7">
      <t>ナド</t>
    </rPh>
    <phoneticPr fontId="2"/>
  </si>
  <si>
    <t>小計</t>
    <rPh sb="0" eb="2">
      <t>ショウケイ</t>
    </rPh>
    <phoneticPr fontId="9"/>
  </si>
  <si>
    <t>【未収金】</t>
    <rPh sb="1" eb="4">
      <t>ミシュウキン</t>
    </rPh>
    <phoneticPr fontId="2"/>
  </si>
  <si>
    <t>税等未収金</t>
    <rPh sb="0" eb="1">
      <t>ゼイ</t>
    </rPh>
    <rPh sb="1" eb="2">
      <t>ナド</t>
    </rPh>
    <rPh sb="2" eb="5">
      <t>ミシュウキン</t>
    </rPh>
    <phoneticPr fontId="9"/>
  </si>
  <si>
    <t>その他の未収金</t>
    <rPh sb="2" eb="3">
      <t>タ</t>
    </rPh>
    <rPh sb="4" eb="7">
      <t>ミシュウキン</t>
    </rPh>
    <phoneticPr fontId="9"/>
  </si>
  <si>
    <t>（２）負債項目の明細</t>
    <rPh sb="3" eb="5">
      <t>フサイ</t>
    </rPh>
    <rPh sb="5" eb="7">
      <t>コウモク</t>
    </rPh>
    <rPh sb="8" eb="10">
      <t>メイサイ</t>
    </rPh>
    <phoneticPr fontId="9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</si>
  <si>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9"/>
  </si>
  <si>
    <t>地方債残高</t>
    <rPh sb="0" eb="3">
      <t>チホウサイ</t>
    </rPh>
    <rPh sb="3" eb="5">
      <t>ザンダカ</t>
    </rPh>
    <phoneticPr fontId="20"/>
  </si>
  <si>
    <t>政府資金</t>
    <rPh sb="0" eb="2">
      <t>セイフ</t>
    </rPh>
    <rPh sb="2" eb="4">
      <t>シキン</t>
    </rPh>
    <phoneticPr fontId="20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</si>
  <si>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0"/>
  </si>
  <si>
    <t>市中銀行</t>
    <rPh sb="0" eb="2">
      <t>シチュウ</t>
    </rPh>
    <rPh sb="2" eb="4">
      <t>ギンコウ</t>
    </rPh>
    <phoneticPr fontId="20"/>
  </si>
  <si>
    <t>その他の
金融機関</t>
    <rPh sb="2" eb="3">
      <t>タ</t>
    </rPh>
    <rPh sb="5" eb="7">
      <t>キンユウ</t>
    </rPh>
    <rPh sb="7" eb="9">
      <t>キカン</t>
    </rPh>
    <phoneticPr fontId="20"/>
  </si>
  <si>
    <t>市場公募債</t>
    <rPh sb="0" eb="2">
      <t>シジョウ</t>
    </rPh>
    <rPh sb="2" eb="5">
      <t>コウボサイ</t>
    </rPh>
    <phoneticPr fontId="20"/>
  </si>
  <si>
    <t>その他</t>
    <rPh sb="2" eb="3">
      <t>タ</t>
    </rPh>
    <phoneticPr fontId="20"/>
  </si>
  <si>
    <t>うち1年内償還予定</t>
    <rPh sb="3" eb="5">
      <t>ネンナイ</t>
    </rPh>
    <rPh sb="5" eb="7">
      <t>ショウカン</t>
    </rPh>
    <rPh sb="7" eb="9">
      <t>ヨテイ</t>
    </rPh>
    <phoneticPr fontId="2"/>
  </si>
  <si>
    <t>うち共同発行債</t>
    <rPh sb="2" eb="4">
      <t>キョウドウ</t>
    </rPh>
    <rPh sb="4" eb="6">
      <t>ハッコウ</t>
    </rPh>
    <rPh sb="6" eb="7">
      <t>サイ</t>
    </rPh>
    <phoneticPr fontId="2"/>
  </si>
  <si>
    <t>うち住民公募債</t>
    <rPh sb="2" eb="4">
      <t>ジュウミン</t>
    </rPh>
    <rPh sb="4" eb="7">
      <t>コウボサイ</t>
    </rPh>
    <phoneticPr fontId="2"/>
  </si>
  <si>
    <t>【通常分】</t>
    <rPh sb="1" eb="3">
      <t>ツウジョウ</t>
    </rPh>
    <rPh sb="3" eb="4">
      <t>ブン</t>
    </rPh>
    <phoneticPr fontId="9"/>
  </si>
  <si>
    <t>　　一般公共事業</t>
    <rPh sb="2" eb="4">
      <t>イッパン</t>
    </rPh>
    <rPh sb="4" eb="6">
      <t>コウキョウ</t>
    </rPh>
    <rPh sb="6" eb="8">
      <t>ジギョウ</t>
    </rPh>
    <phoneticPr fontId="9"/>
  </si>
  <si>
    <t>　　公営住宅建設</t>
    <rPh sb="2" eb="4">
      <t>コウエイ</t>
    </rPh>
    <rPh sb="4" eb="6">
      <t>ジュウタク</t>
    </rPh>
    <rPh sb="6" eb="8">
      <t>ケンセツ</t>
    </rPh>
    <phoneticPr fontId="9"/>
  </si>
  <si>
    <t>　　災害復旧</t>
    <rPh sb="2" eb="4">
      <t>サイガイ</t>
    </rPh>
    <rPh sb="4" eb="6">
      <t>フッキュウ</t>
    </rPh>
    <phoneticPr fontId="9"/>
  </si>
  <si>
    <t>　　教育・福祉施設</t>
    <rPh sb="2" eb="4">
      <t>キョウイク</t>
    </rPh>
    <rPh sb="5" eb="7">
      <t>フクシ</t>
    </rPh>
    <rPh sb="7" eb="9">
      <t>シセツ</t>
    </rPh>
    <phoneticPr fontId="9"/>
  </si>
  <si>
    <t>　　一般単独事業</t>
    <rPh sb="2" eb="4">
      <t>イッパン</t>
    </rPh>
    <rPh sb="4" eb="6">
      <t>タンドク</t>
    </rPh>
    <rPh sb="6" eb="8">
      <t>ジギョウ</t>
    </rPh>
    <phoneticPr fontId="9"/>
  </si>
  <si>
    <t>　　その他</t>
    <rPh sb="4" eb="5">
      <t>ホカ</t>
    </rPh>
    <phoneticPr fontId="9"/>
  </si>
  <si>
    <t>【特別分】</t>
    <rPh sb="1" eb="3">
      <t>トクベツ</t>
    </rPh>
    <rPh sb="3" eb="4">
      <t>ブン</t>
    </rPh>
    <phoneticPr fontId="9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</si>
  <si>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1"/>
  </si>
  <si>
    <t>　　減税補てん債</t>
    <rPh sb="2" eb="4">
      <t>ゲンゼイ</t>
    </rPh>
    <rPh sb="4" eb="5">
      <t>ホ</t>
    </rPh>
    <rPh sb="7" eb="8">
      <t>サイ</t>
    </rPh>
    <phoneticPr fontId="21"/>
  </si>
  <si>
    <t>　　退職手当債</t>
    <rPh sb="2" eb="4">
      <t>タイショク</t>
    </rPh>
    <rPh sb="4" eb="6">
      <t>テアテ</t>
    </rPh>
    <rPh sb="6" eb="7">
      <t>サイ</t>
    </rPh>
    <phoneticPr fontId="21"/>
  </si>
  <si>
    <t>　　その他</t>
    <rPh sb="4" eb="5">
      <t>タ</t>
    </rPh>
    <phoneticPr fontId="21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</si>
  <si>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2"/>
  </si>
  <si>
    <t>1.5％以下</t>
    <rPh sb="4" eb="6">
      <t>イカ</t>
    </rPh>
    <phoneticPr fontId="20"/>
  </si>
  <si>
    <t>1.5％超
2.0％以下</t>
    <rPh sb="4" eb="5">
      <t>チョウ</t>
    </rPh>
    <rPh sb="10" eb="12">
      <t>イカ</t>
    </rPh>
    <phoneticPr fontId="20"/>
  </si>
  <si>
    <t>2.0％超
2.5％以下</t>
    <rPh sb="4" eb="5">
      <t>チョウ</t>
    </rPh>
    <rPh sb="10" eb="12">
      <t>イカ</t>
    </rPh>
    <phoneticPr fontId="20"/>
  </si>
  <si>
    <t>2.5％超
3.0％以下</t>
    <rPh sb="4" eb="5">
      <t>チョウ</t>
    </rPh>
    <rPh sb="10" eb="12">
      <t>イカ</t>
    </rPh>
    <phoneticPr fontId="20"/>
  </si>
  <si>
    <t>3.0％超
3.5％以下</t>
    <rPh sb="4" eb="5">
      <t>チョウ</t>
    </rPh>
    <rPh sb="10" eb="12">
      <t>イカ</t>
    </rPh>
    <phoneticPr fontId="20"/>
  </si>
  <si>
    <t>3.5％超
4.0％以下</t>
    <rPh sb="4" eb="5">
      <t>チョウ</t>
    </rPh>
    <rPh sb="10" eb="12">
      <t>イカ</t>
    </rPh>
    <phoneticPr fontId="20"/>
  </si>
  <si>
    <t>4.0％超</t>
    <rPh sb="4" eb="5">
      <t>チョウ</t>
    </rPh>
    <phoneticPr fontId="20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</si>
  <si>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0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</si>
  <si>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2"/>
  </si>
  <si>
    <t>１年以内</t>
    <rPh sb="1" eb="2">
      <t>ネン</t>
    </rPh>
    <rPh sb="2" eb="4">
      <t>イナイ</t>
    </rPh>
    <phoneticPr fontId="2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</si>
  <si>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</si>
  <si>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</si>
  <si>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</si>
  <si>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</si>
  <si>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2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</si>
  <si>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</si>
  <si>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</si>
  <si>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20年超</t>
    <rPh sb="2" eb="3">
      <t>ネン</t>
    </rPh>
    <rPh sb="3" eb="4">
      <t>チョウ</t>
    </rPh>
    <phoneticPr fontId="2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</si>
  <si>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2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</si>
  <si>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0"/>
  </si>
  <si>
    <t>契約条項の概要</t>
    <rPh sb="0" eb="2">
      <t>ケイヤク</t>
    </rPh>
    <rPh sb="2" eb="4">
      <t>ジョウコウ</t>
    </rPh>
    <rPh sb="5" eb="7">
      <t>ガイヨウ</t>
    </rPh>
    <phoneticPr fontId="20"/>
  </si>
  <si>
    <t>⑤引当金の明細</t>
    <rPh sb="1" eb="4">
      <t>ヒキアテキン</t>
    </rPh>
    <rPh sb="5" eb="7">
      <t>メイサイ</t>
    </rPh>
    <phoneticPr fontId="9"/>
  </si>
  <si>
    <t>区分</t>
    <rPh sb="0" eb="2">
      <t>クブン</t>
    </rPh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</si>
  <si>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</si>
  <si>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本年度増加額</t>
    <rPh sb="0" eb="3">
      <t>ホンネンド</t>
    </rPh>
    <rPh sb="3" eb="5">
      <t>ゾウカ</t>
    </rPh>
    <rPh sb="5" eb="6">
      <t>ガク</t>
    </rPh>
    <phoneticPr fontId="2"/>
  </si>
  <si>
    <t>本年度減少額</t>
    <rPh sb="0" eb="3">
      <t>ホンネンド</t>
    </rPh>
    <rPh sb="3" eb="6">
      <t>ゲンショウガク</t>
    </rPh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</si>
  <si>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</si>
  <si>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9"/>
  </si>
  <si>
    <t>その他</t>
    <rPh sb="2" eb="3">
      <t>タ</t>
    </rPh>
    <phoneticPr fontId="9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</si>
  <si>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9"/>
  </si>
  <si>
    <t>（１）補助金等の明細</t>
    <rPh sb="3" eb="7">
      <t>ホジョキンナド</t>
    </rPh>
    <rPh sb="8" eb="10">
      <t>メイサイ</t>
    </rPh>
    <phoneticPr fontId="9"/>
  </si>
  <si>
    <t>名称</t>
    <rPh sb="0" eb="2">
      <t>メイショウ</t>
    </rPh>
    <phoneticPr fontId="9"/>
  </si>
  <si>
    <t>相手先</t>
    <rPh sb="0" eb="3">
      <t>アイテサキ</t>
    </rPh>
    <phoneticPr fontId="9"/>
  </si>
  <si>
    <t>金額</t>
    <rPh sb="0" eb="2">
      <t>キンガク</t>
    </rPh>
    <phoneticPr fontId="9"/>
  </si>
  <si>
    <t>支出目的</t>
    <rPh sb="0" eb="2">
      <t>シシュツ</t>
    </rPh>
    <rPh sb="2" eb="4">
      <t>モクテキ</t>
    </rPh>
    <phoneticPr fontId="9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</si>
  <si>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9"/>
  </si>
  <si>
    <t>計</t>
    <rPh sb="0" eb="1">
      <t>ケイ</t>
    </rPh>
    <phoneticPr fontId="9"/>
  </si>
  <si>
    <t>その他の補助金等</t>
    <rPh sb="2" eb="3">
      <t>タ</t>
    </rPh>
    <rPh sb="4" eb="7">
      <t>ホジョキン</t>
    </rPh>
    <rPh sb="7" eb="8">
      <t>ナド</t>
    </rPh>
    <phoneticPr fontId="9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</si>
  <si>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9"/>
  </si>
  <si>
    <t>（１）財源の明細</t>
    <rPh sb="3" eb="5">
      <t>ザイゲン</t>
    </rPh>
    <rPh sb="6" eb="8">
      <t>メイサイ</t>
    </rPh>
    <phoneticPr fontId="9"/>
  </si>
  <si>
    <t>会計</t>
    <rPh sb="0" eb="2">
      <t>カイケイ</t>
    </rPh>
    <phoneticPr fontId="2"/>
  </si>
  <si>
    <t>財源の内容</t>
    <rPh sb="0" eb="2">
      <t>ザイゲン</t>
    </rPh>
    <rPh sb="3" eb="5">
      <t>ナイヨウ</t>
    </rPh>
    <phoneticPr fontId="2"/>
  </si>
  <si>
    <t>一般会計</t>
    <rPh sb="0" eb="2">
      <t>イッパン</t>
    </rPh>
    <rPh sb="2" eb="4">
      <t>カイケイ</t>
    </rPh>
    <phoneticPr fontId="2"/>
  </si>
  <si>
    <t>地方税</t>
    <rPh sb="0" eb="3">
      <t>チホウゼイ</t>
    </rPh>
    <phoneticPr fontId="2"/>
  </si>
  <si>
    <t>地方交付税</t>
    <rPh sb="0" eb="2">
      <t>チホウ</t>
    </rPh>
    <rPh sb="2" eb="5">
      <t>コウフゼイ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</si>
  <si>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</si>
  <si>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小計</t>
    <rPh sb="0" eb="2">
      <t>ショウケイ</t>
    </rPh>
    <phoneticPr fontId="2"/>
  </si>
  <si>
    <t>資本的
補助金</t>
    <rPh sb="0" eb="3">
      <t>シホンテキ</t>
    </rPh>
    <rPh sb="4" eb="7">
      <t>ホジョキン</t>
    </rPh>
    <phoneticPr fontId="9"/>
  </si>
  <si>
    <t>国庫支出金</t>
    <rPh sb="0" eb="2">
      <t>コッコ</t>
    </rPh>
    <rPh sb="2" eb="5">
      <t>シシュツキン</t>
    </rPh>
    <phoneticPr fontId="2"/>
  </si>
  <si>
    <t>都道府県等支出金</t>
    <rPh sb="0" eb="4">
      <t>トドウフケン</t>
    </rPh>
    <rPh sb="4" eb="5">
      <t>ナド</t>
    </rPh>
    <rPh sb="5" eb="8">
      <t>シシュツキン</t>
    </rPh>
    <phoneticPr fontId="2"/>
  </si>
  <si>
    <t>経常的
補助金</t>
    <rPh sb="0" eb="3">
      <t>ケイジョウテキ</t>
    </rPh>
    <rPh sb="4" eb="7">
      <t>ホジョキン</t>
    </rPh>
    <phoneticPr fontId="9"/>
  </si>
  <si>
    <t>（２）財源情報の明細</t>
    <rPh sb="3" eb="5">
      <t>ザイゲン</t>
    </rPh>
    <rPh sb="5" eb="7">
      <t>ジョウホウ</t>
    </rPh>
    <rPh sb="8" eb="10">
      <t>メイサイ</t>
    </rPh>
    <phoneticPr fontId="9"/>
  </si>
  <si>
    <t>内訳</t>
    <rPh sb="0" eb="2">
      <t>ウチワケ</t>
    </rPh>
    <phoneticPr fontId="9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</si>
  <si>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9"/>
  </si>
  <si>
    <t>地方債</t>
    <rPh sb="0" eb="3">
      <t>チホウサイ</t>
    </rPh>
    <phoneticPr fontId="9"/>
  </si>
  <si>
    <t>税収等</t>
    <rPh sb="0" eb="3">
      <t>ゼイシュウナド</t>
    </rPh>
    <phoneticPr fontId="9"/>
  </si>
  <si>
    <t>その他</t>
    <rPh sb="2" eb="3">
      <t>ホカ</t>
    </rPh>
    <phoneticPr fontId="9"/>
  </si>
  <si>
    <t>純行政コスト</t>
    <rPh sb="0" eb="1">
      <t>ジュン</t>
    </rPh>
    <rPh sb="1" eb="3">
      <t>ギョウセイ</t>
    </rPh>
    <phoneticPr fontId="9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</si>
  <si>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9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</si>
  <si>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9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</si>
  <si>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9"/>
  </si>
  <si>
    <t>（１）資金の明細</t>
    <rPh sb="3" eb="5">
      <t>シキン</t>
    </rPh>
    <rPh sb="6" eb="8">
      <t>メイサイ</t>
    </rPh>
    <phoneticPr fontId="9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</si>
  <si>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9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</si>
  <si>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9"/>
  </si>
  <si>
    <t>【様式第５号】</t>
    <rPh sb="1" eb="3">
      <t>ヨウシキ</t>
    </rPh>
    <rPh sb="3" eb="4">
      <t>ダイ</t>
    </rPh>
    <rPh sb="5" eb="6">
      <t>ゴウ</t>
    </rPh>
    <phoneticPr fontId="31"/>
  </si>
  <si>
    <t>附属明細書</t>
    <rPh sb="0" eb="2">
      <t>フゾク</t>
    </rPh>
    <rPh sb="2" eb="5">
      <t>メイサイショ</t>
    </rPh>
    <phoneticPr fontId="31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</si>
  <si>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31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</si>
  <si>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31"/>
  </si>
  <si>
    <t>（１）資産項目の明細</t>
    <rPh sb="3" eb="5">
      <t>シサン</t>
    </rPh>
    <rPh sb="5" eb="7">
      <t>コウモク</t>
    </rPh>
    <rPh sb="8" eb="10">
      <t>メイサイ</t>
    </rPh>
    <phoneticPr fontId="31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</si>
  <si>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31"/>
  </si>
  <si>
    <t>（単位：　　）</t>
    <rPh sb="1" eb="3">
      <t>タンイ</t>
    </rPh>
    <phoneticPr fontId="31"/>
  </si>
  <si>
    <t>区分</t>
    <rPh sb="0" eb="2">
      <t>クブン</t>
    </rPh>
    <phoneticPr fontId="31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</si>
  <si>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1"/>
  </si>
  <si>
    <t xml:space="preserve">
本年度増加額
（B）</t>
    <rPh sb="1" eb="4">
      <t>ホンネンド</t>
    </rPh>
    <rPh sb="4" eb="7">
      <t>ゾウカガク</t>
    </rPh>
    <phoneticPr fontId="31"/>
  </si>
  <si>
    <t xml:space="preserve">
本年度減少額
（C）</t>
    <rPh sb="1" eb="4">
      <t>ホンネンド</t>
    </rPh>
    <rPh sb="4" eb="7">
      <t>ゲンショウガク</t>
    </rPh>
    <phoneticPr fontId="31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</si>
  <si>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1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</si>
  <si>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1"/>
  </si>
  <si>
    <t xml:space="preserve">
本年度償却額
（F)</t>
    <rPh sb="1" eb="4">
      <t>ホンネンド</t>
    </rPh>
    <rPh sb="4" eb="7">
      <t>ショウキャクガク</t>
    </rPh>
    <phoneticPr fontId="31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</si>
  <si>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31"/>
  </si>
  <si>
    <t xml:space="preserve"> 事業用資産</t>
    <rPh sb="1" eb="4">
      <t>ジギョウヨウ</t>
    </rPh>
    <rPh sb="4" eb="6">
      <t>シサン</t>
    </rPh>
    <phoneticPr fontId="31"/>
  </si>
  <si>
    <t>　  土地</t>
    <rPh sb="3" eb="5">
      <t>トチ</t>
    </rPh>
    <phoneticPr fontId="31"/>
  </si>
  <si>
    <t>　　立木竹</t>
    <rPh sb="2" eb="4">
      <t>タチキ</t>
    </rPh>
    <rPh sb="4" eb="5">
      <t>タケ</t>
    </rPh>
    <phoneticPr fontId="31"/>
  </si>
  <si>
    <t>　　建物</t>
    <rPh sb="2" eb="4">
      <t>タテモノ</t>
    </rPh>
    <phoneticPr fontId="31"/>
  </si>
  <si>
    <t>　　工作物</t>
    <rPh sb="2" eb="5">
      <t>コウサクブツ</t>
    </rPh>
    <phoneticPr fontId="31"/>
  </si>
  <si>
    <t>　　船舶</t>
    <rPh sb="2" eb="4">
      <t>センパク</t>
    </rPh>
    <phoneticPr fontId="31"/>
  </si>
  <si>
    <t>　　浮標等</t>
    <rPh sb="2" eb="4">
      <t>フヒョウ</t>
    </rPh>
    <rPh sb="4" eb="5">
      <t>ナド</t>
    </rPh>
    <phoneticPr fontId="31"/>
  </si>
  <si>
    <t>　　航空機</t>
    <rPh sb="2" eb="5">
      <t>コウクウキ</t>
    </rPh>
    <phoneticPr fontId="31"/>
  </si>
  <si>
    <t>　　その他</t>
    <rPh sb="4" eb="5">
      <t>タ</t>
    </rPh>
    <phoneticPr fontId="31"/>
  </si>
  <si>
    <t>　　建設仮勘定</t>
    <rPh sb="2" eb="4">
      <t>ケンセツ</t>
    </rPh>
    <rPh sb="4" eb="7">
      <t>カリカンジョウ</t>
    </rPh>
    <phoneticPr fontId="31"/>
  </si>
  <si>
    <t xml:space="preserve"> インフラ資産</t>
    <rPh sb="5" eb="7">
      <t>シサン</t>
    </rPh>
    <phoneticPr fontId="31"/>
  </si>
  <si>
    <t>　　土地</t>
    <rPh sb="2" eb="4">
      <t>トチ</t>
    </rPh>
    <phoneticPr fontId="31"/>
  </si>
  <si>
    <t>-</t>
  </si>
  <si>
    <t xml:space="preserve"> 物品</t>
    <rPh sb="1" eb="3">
      <t>ブッピン</t>
    </rPh>
    <phoneticPr fontId="31"/>
  </si>
  <si>
    <t>合計</t>
    <rPh sb="0" eb="2">
      <t>ゴウケイ</t>
    </rPh>
    <phoneticPr fontId="31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</si>
  <si>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31"/>
  </si>
  <si>
    <t>生活インフラ・
国土保全</t>
    <rPh sb="0" eb="2">
      <t>セイカツ</t>
    </rPh>
    <rPh sb="8" eb="10">
      <t>コクド</t>
    </rPh>
    <rPh sb="10" eb="12">
      <t>ホゼン</t>
    </rPh>
    <phoneticPr fontId="31"/>
  </si>
  <si>
    <t>教育</t>
    <rPh sb="0" eb="2">
      <t>キョウイク</t>
    </rPh>
    <phoneticPr fontId="31"/>
  </si>
  <si>
    <t>福祉</t>
    <rPh sb="0" eb="2">
      <t>フクシ</t>
    </rPh>
    <phoneticPr fontId="31"/>
  </si>
  <si>
    <t>環境衛生</t>
    <rPh sb="0" eb="2">
      <t>カンキョウ</t>
    </rPh>
    <rPh sb="2" eb="4">
      <t>エイセイ</t>
    </rPh>
    <phoneticPr fontId="31"/>
  </si>
  <si>
    <t>産業振興</t>
    <rPh sb="0" eb="2">
      <t>サンギョウ</t>
    </rPh>
    <rPh sb="2" eb="4">
      <t>シンコウ</t>
    </rPh>
    <phoneticPr fontId="31"/>
  </si>
  <si>
    <t>消防</t>
    <rPh sb="0" eb="2">
      <t>ショウボウ</t>
    </rPh>
    <phoneticPr fontId="31"/>
  </si>
  <si>
    <t>総務</t>
    <rPh sb="0" eb="2">
      <t>ソウム</t>
    </rPh>
    <phoneticPr fontId="31"/>
  </si>
  <si>
    <t>投資損失引当金</t>
  </si>
  <si>
    <t>徴収不能引当金</t>
  </si>
  <si>
    <t>退職手当引当金</t>
  </si>
  <si>
    <t>賞与等引当金</t>
  </si>
  <si>
    <t>（単位：円）</t>
    <rPh sb="1" eb="3">
      <t>タンイ</t>
    </rPh>
    <rPh sb="4" eb="5">
      <t>エン</t>
    </rPh>
    <phoneticPr fontId="9"/>
  </si>
  <si>
    <t>地方公営事業</t>
    <rPh sb="0" eb="2">
      <t>チホウ</t>
    </rPh>
    <rPh sb="2" eb="4">
      <t>コウエイ</t>
    </rPh>
    <rPh sb="4" eb="6">
      <t>ジギョウ</t>
    </rPh>
    <phoneticPr fontId="13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</si>
  <si>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13"/>
  </si>
  <si>
    <t>地方三公社</t>
    <rPh sb="0" eb="2">
      <t>チホウ</t>
    </rPh>
    <rPh sb="2" eb="5">
      <t>サンコウシャ</t>
    </rPh>
    <phoneticPr fontId="13"/>
  </si>
  <si>
    <t>第三セクター等</t>
    <rPh sb="0" eb="1">
      <t>ダイ</t>
    </rPh>
    <rPh sb="1" eb="2">
      <t>サン</t>
    </rPh>
    <rPh sb="6" eb="7">
      <t>ナド</t>
    </rPh>
    <phoneticPr fontId="13"/>
  </si>
  <si>
    <t>その他の貸付金</t>
    <rPh sb="2" eb="3">
      <t>タ</t>
    </rPh>
    <rPh sb="4" eb="7">
      <t>カシツケキン</t>
    </rPh>
    <phoneticPr fontId="13"/>
  </si>
  <si>
    <t>　地域総合整備資金貸付金</t>
    <rPh sb="1" eb="3">
      <t>チイキ</t>
    </rPh>
    <rPh sb="3" eb="5">
      <t>ソウゴウ</t>
    </rPh>
    <rPh sb="5" eb="7">
      <t>セイビ</t>
    </rPh>
    <rPh sb="7" eb="9">
      <t>シキン</t>
    </rPh>
    <rPh sb="9" eb="11">
      <t>カシツケ</t>
    </rPh>
    <rPh sb="11" eb="12">
      <t>キン</t>
    </rPh>
    <phoneticPr fontId="5"/>
  </si>
  <si>
    <t>笠岡市土地開発基金</t>
  </si>
  <si>
    <t>笠岡市義務教育施設整備費引当基金</t>
    <rPh sb="0" eb="3">
      <t>カサオカシ</t>
    </rPh>
    <rPh sb="3" eb="5">
      <t>ギム</t>
    </rPh>
    <rPh sb="5" eb="7">
      <t>キョウイク</t>
    </rPh>
    <rPh sb="7" eb="9">
      <t>シセツ</t>
    </rPh>
    <rPh sb="9" eb="12">
      <t>セイビヒ</t>
    </rPh>
    <rPh sb="12" eb="14">
      <t>ヒキアテ</t>
    </rPh>
    <rPh sb="14" eb="16">
      <t>キキン</t>
    </rPh>
    <phoneticPr fontId="2"/>
  </si>
  <si>
    <t>笠岡市民会館整備費引当基金</t>
  </si>
  <si>
    <t>笠岡市吉田特別公共費充当基金</t>
    <rPh sb="12" eb="14">
      <t>キキン</t>
    </rPh>
    <phoneticPr fontId="2"/>
  </si>
  <si>
    <t>笠岡市財政調整基金</t>
  </si>
  <si>
    <t>笠岡市文化財保護基金</t>
  </si>
  <si>
    <t>笠岡市文化振興事業費引当基金</t>
    <rPh sb="12" eb="14">
      <t>キキン</t>
    </rPh>
    <phoneticPr fontId="2"/>
  </si>
  <si>
    <t>笠岡市交通遺児激励基金</t>
    <rPh sb="9" eb="11">
      <t>キキン</t>
    </rPh>
    <phoneticPr fontId="2"/>
  </si>
  <si>
    <t>笠岡市立竹喬美術館美術品取得基金</t>
  </si>
  <si>
    <t>笠岡市商店街振興基金</t>
  </si>
  <si>
    <t>藤井育英会奨学基金</t>
  </si>
  <si>
    <t>笠岡市社会教育施設整備費引当基金</t>
    <rPh sb="14" eb="16">
      <t>キキン</t>
    </rPh>
    <phoneticPr fontId="2"/>
  </si>
  <si>
    <t>笠岡市福祉基金</t>
  </si>
  <si>
    <t>消防団天野基金</t>
  </si>
  <si>
    <t>笠岡市減債基金</t>
    <rPh sb="5" eb="7">
      <t>キキン</t>
    </rPh>
    <phoneticPr fontId="2"/>
  </si>
  <si>
    <t>笠岡市カブトガニ基金</t>
    <rPh sb="8" eb="10">
      <t>キキン</t>
    </rPh>
    <phoneticPr fontId="2"/>
  </si>
  <si>
    <t>笠岡市公共施設整備費引当基金</t>
  </si>
  <si>
    <t>笠岡市学校図書整備費引当基金</t>
    <rPh sb="12" eb="14">
      <t>キキン</t>
    </rPh>
    <phoneticPr fontId="2"/>
  </si>
  <si>
    <t>笠岡市中山間ふるさと・水と土保全対策基金</t>
  </si>
  <si>
    <t>笠岡市まちづくりこの指とまれ基金</t>
  </si>
  <si>
    <t>笠岡市退職手当準備基金</t>
  </si>
  <si>
    <t>笠岡市子育て基金</t>
  </si>
  <si>
    <t>ふるさと笠岡思民基金</t>
  </si>
  <si>
    <t>笠岡市環境基金</t>
  </si>
  <si>
    <t>③投資及び出資金の明細</t>
    <phoneticPr fontId="9"/>
  </si>
  <si>
    <t>笠岡市病院事業</t>
    <rPh sb="0" eb="3">
      <t>カサオカシ</t>
    </rPh>
    <rPh sb="3" eb="5">
      <t>ビョウイン</t>
    </rPh>
    <rPh sb="5" eb="7">
      <t>ジギョウ</t>
    </rPh>
    <phoneticPr fontId="2"/>
  </si>
  <si>
    <t>笠岡市水道事業</t>
    <rPh sb="0" eb="3">
      <t>カサオカシ</t>
    </rPh>
    <rPh sb="3" eb="5">
      <t>スイドウ</t>
    </rPh>
    <rPh sb="5" eb="7">
      <t>ジギョウ</t>
    </rPh>
    <phoneticPr fontId="2"/>
  </si>
  <si>
    <t>一般財団法人笠岡市総合福祉事業団吸江社</t>
    <rPh sb="0" eb="4">
      <t>イッパンザイダン</t>
    </rPh>
    <rPh sb="4" eb="6">
      <t>ホウジン</t>
    </rPh>
    <phoneticPr fontId="2"/>
  </si>
  <si>
    <t>公益財団法人笠岡市文化・スポーツ振興財団</t>
    <rPh sb="0" eb="6">
      <t>コウエキザイダンホウジン</t>
    </rPh>
    <rPh sb="6" eb="9">
      <t>カサオカシ</t>
    </rPh>
    <rPh sb="16" eb="18">
      <t>シンコウ</t>
    </rPh>
    <phoneticPr fontId="2"/>
  </si>
  <si>
    <t>株式会社オービス（旧岡山広域産業情報システム）</t>
    <rPh sb="0" eb="2">
      <t>カブシキ</t>
    </rPh>
    <rPh sb="2" eb="4">
      <t>カイシャ</t>
    </rPh>
    <rPh sb="9" eb="10">
      <t>キュウ</t>
    </rPh>
    <rPh sb="10" eb="12">
      <t>オカヤマ</t>
    </rPh>
    <rPh sb="12" eb="14">
      <t>コウイキ</t>
    </rPh>
    <rPh sb="14" eb="16">
      <t>サンギョウ</t>
    </rPh>
    <rPh sb="16" eb="18">
      <t>ジョウホウ</t>
    </rPh>
    <phoneticPr fontId="2"/>
  </si>
  <si>
    <t>井原鉄道株式会社</t>
    <rPh sb="0" eb="2">
      <t>イバラ</t>
    </rPh>
    <rPh sb="2" eb="4">
      <t>テツドウ</t>
    </rPh>
    <rPh sb="4" eb="6">
      <t>カブシキ</t>
    </rPh>
    <rPh sb="6" eb="8">
      <t>カイシャ</t>
    </rPh>
    <phoneticPr fontId="2"/>
  </si>
  <si>
    <t>笠岡放送株式会社</t>
    <rPh sb="0" eb="2">
      <t>カサオカ</t>
    </rPh>
    <rPh sb="2" eb="4">
      <t>ホウソウ</t>
    </rPh>
    <rPh sb="4" eb="6">
      <t>カブシキ</t>
    </rPh>
    <rPh sb="6" eb="8">
      <t>カイシャ</t>
    </rPh>
    <phoneticPr fontId="2"/>
  </si>
  <si>
    <t>岡山県信用保証協会</t>
    <rPh sb="0" eb="3">
      <t>オカヤマケン</t>
    </rPh>
    <rPh sb="3" eb="5">
      <t>シンヨウ</t>
    </rPh>
    <rPh sb="5" eb="7">
      <t>ホショウ</t>
    </rPh>
    <rPh sb="7" eb="9">
      <t>キョウカイ</t>
    </rPh>
    <phoneticPr fontId="2"/>
  </si>
  <si>
    <t>岡山県漁業信用基金協会</t>
    <rPh sb="0" eb="3">
      <t>オカヤマケン</t>
    </rPh>
    <rPh sb="3" eb="5">
      <t>ギョギョウ</t>
    </rPh>
    <rPh sb="5" eb="7">
      <t>シンヨウ</t>
    </rPh>
    <rPh sb="7" eb="9">
      <t>キキン</t>
    </rPh>
    <rPh sb="9" eb="11">
      <t>キョウカイ</t>
    </rPh>
    <phoneticPr fontId="2"/>
  </si>
  <si>
    <t>岡山県農業信用基金協会</t>
    <rPh sb="0" eb="3">
      <t>オカヤマケン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"/>
  </si>
  <si>
    <t>公益財団法人岡山県環境保全事業団</t>
    <rPh sb="0" eb="6">
      <t>コウエキザイダンホウジン</t>
    </rPh>
    <rPh sb="6" eb="9">
      <t>オカヤマケン</t>
    </rPh>
    <rPh sb="9" eb="11">
      <t>カンキョウ</t>
    </rPh>
    <rPh sb="11" eb="13">
      <t>ホゼン</t>
    </rPh>
    <rPh sb="13" eb="16">
      <t>ジギョウダン</t>
    </rPh>
    <phoneticPr fontId="2"/>
  </si>
  <si>
    <t>一般財団法人岡山県畜産協会</t>
    <rPh sb="0" eb="2">
      <t>イッパン</t>
    </rPh>
    <rPh sb="2" eb="4">
      <t>ザイダン</t>
    </rPh>
    <rPh sb="4" eb="6">
      <t>ホウジン</t>
    </rPh>
    <rPh sb="6" eb="9">
      <t>オカヤマケン</t>
    </rPh>
    <rPh sb="9" eb="11">
      <t>チクサン</t>
    </rPh>
    <rPh sb="11" eb="13">
      <t>キョウカイ</t>
    </rPh>
    <phoneticPr fontId="2"/>
  </si>
  <si>
    <t>公益財団法人岡山県郷土文化財団</t>
    <rPh sb="0" eb="2">
      <t>コウエキ</t>
    </rPh>
    <rPh sb="2" eb="3">
      <t>ザイ</t>
    </rPh>
    <rPh sb="3" eb="4">
      <t>ダン</t>
    </rPh>
    <rPh sb="4" eb="6">
      <t>ホウジン</t>
    </rPh>
    <rPh sb="6" eb="8">
      <t>オカヤマ</t>
    </rPh>
    <rPh sb="8" eb="9">
      <t>ケン</t>
    </rPh>
    <rPh sb="9" eb="11">
      <t>キョウド</t>
    </rPh>
    <rPh sb="11" eb="14">
      <t>ブンカザイ</t>
    </rPh>
    <rPh sb="14" eb="15">
      <t>ダン</t>
    </rPh>
    <phoneticPr fontId="2"/>
  </si>
  <si>
    <t>公益財団法人岡山県農林漁業担い手育成財団</t>
    <rPh sb="0" eb="6">
      <t>コウエキザイダンホウジン</t>
    </rPh>
    <rPh sb="6" eb="8">
      <t>オカヤマ</t>
    </rPh>
    <rPh sb="8" eb="9">
      <t>ケン</t>
    </rPh>
    <rPh sb="9" eb="11">
      <t>ノウリン</t>
    </rPh>
    <rPh sb="11" eb="13">
      <t>ギョギョウ</t>
    </rPh>
    <rPh sb="13" eb="14">
      <t>ニナ</t>
    </rPh>
    <rPh sb="15" eb="16">
      <t>テ</t>
    </rPh>
    <rPh sb="16" eb="18">
      <t>イクセイ</t>
    </rPh>
    <rPh sb="18" eb="19">
      <t>ザイ</t>
    </rPh>
    <rPh sb="19" eb="20">
      <t>ダン</t>
    </rPh>
    <phoneticPr fontId="2"/>
  </si>
  <si>
    <t>一般財団法人岡山県水産振興協会</t>
    <rPh sb="0" eb="2">
      <t>イッパン</t>
    </rPh>
    <rPh sb="2" eb="4">
      <t>ザイダン</t>
    </rPh>
    <rPh sb="4" eb="6">
      <t>ホウジン</t>
    </rPh>
    <rPh sb="6" eb="9">
      <t>オカヤマケン</t>
    </rPh>
    <rPh sb="9" eb="11">
      <t>スイサン</t>
    </rPh>
    <rPh sb="11" eb="13">
      <t>シンコウ</t>
    </rPh>
    <rPh sb="13" eb="15">
      <t>キョウカイ</t>
    </rPh>
    <phoneticPr fontId="2"/>
  </si>
  <si>
    <t>公益社団法人岡山県野菜生産安定基金協会</t>
    <rPh sb="0" eb="2">
      <t>コウエキ</t>
    </rPh>
    <rPh sb="2" eb="4">
      <t>シャダン</t>
    </rPh>
    <rPh sb="4" eb="6">
      <t>ホウジン</t>
    </rPh>
    <rPh sb="6" eb="9">
      <t>オカヤマケン</t>
    </rPh>
    <rPh sb="9" eb="11">
      <t>ヤサイ</t>
    </rPh>
    <rPh sb="11" eb="13">
      <t>セイサン</t>
    </rPh>
    <rPh sb="13" eb="15">
      <t>アンテイ</t>
    </rPh>
    <rPh sb="15" eb="17">
      <t>キキン</t>
    </rPh>
    <rPh sb="17" eb="19">
      <t>キョウカイ</t>
    </rPh>
    <phoneticPr fontId="2"/>
  </si>
  <si>
    <t>笠岡市老人クラブ連合会</t>
    <rPh sb="0" eb="3">
      <t>カサオカシ</t>
    </rPh>
    <rPh sb="3" eb="5">
      <t>ロウジン</t>
    </rPh>
    <rPh sb="8" eb="11">
      <t>レンゴウカイ</t>
    </rPh>
    <phoneticPr fontId="2"/>
  </si>
  <si>
    <t>一般財団法人砂防フロンティア整備推進機構</t>
    <rPh sb="0" eb="6">
      <t>イッパンザイダンホウジン</t>
    </rPh>
    <rPh sb="6" eb="8">
      <t>サボウ</t>
    </rPh>
    <rPh sb="14" eb="16">
      <t>セイビ</t>
    </rPh>
    <rPh sb="16" eb="18">
      <t>スイシン</t>
    </rPh>
    <rPh sb="18" eb="20">
      <t>キコウ</t>
    </rPh>
    <phoneticPr fontId="2"/>
  </si>
  <si>
    <t>学校法人吉備高原学園</t>
    <rPh sb="0" eb="2">
      <t>ガッコウ</t>
    </rPh>
    <rPh sb="2" eb="4">
      <t>ホウジン</t>
    </rPh>
    <rPh sb="4" eb="6">
      <t>キビ</t>
    </rPh>
    <rPh sb="6" eb="8">
      <t>コウゲン</t>
    </rPh>
    <rPh sb="8" eb="10">
      <t>ガクエン</t>
    </rPh>
    <phoneticPr fontId="2"/>
  </si>
  <si>
    <t>公益財団法人岡山県健康づくり財団</t>
    <rPh sb="0" eb="2">
      <t>コウエキ</t>
    </rPh>
    <rPh sb="2" eb="4">
      <t>ザイダン</t>
    </rPh>
    <rPh sb="4" eb="6">
      <t>ホウジン</t>
    </rPh>
    <rPh sb="6" eb="9">
      <t>オカヤマケン</t>
    </rPh>
    <rPh sb="9" eb="11">
      <t>ケンコウ</t>
    </rPh>
    <rPh sb="14" eb="16">
      <t>ザイダン</t>
    </rPh>
    <phoneticPr fontId="2"/>
  </si>
  <si>
    <t>公益財団法人岡山県林業振興基金</t>
    <rPh sb="0" eb="2">
      <t>コウエキ</t>
    </rPh>
    <rPh sb="2" eb="4">
      <t>ザイダン</t>
    </rPh>
    <rPh sb="4" eb="6">
      <t>ホウジン</t>
    </rPh>
    <rPh sb="6" eb="8">
      <t>オカヤマ</t>
    </rPh>
    <rPh sb="8" eb="9">
      <t>ケン</t>
    </rPh>
    <rPh sb="9" eb="11">
      <t>リンギョウ</t>
    </rPh>
    <rPh sb="11" eb="13">
      <t>シンコウ</t>
    </rPh>
    <rPh sb="13" eb="15">
      <t>キキン</t>
    </rPh>
    <phoneticPr fontId="2"/>
  </si>
  <si>
    <t>公益財団法人岡山県暴力追放運動推進ｾﾝﾀｰ</t>
    <rPh sb="0" eb="2">
      <t>コウエキ</t>
    </rPh>
    <rPh sb="2" eb="4">
      <t>ザイダン</t>
    </rPh>
    <rPh sb="4" eb="6">
      <t>ホウジン</t>
    </rPh>
    <rPh sb="6" eb="8">
      <t>オカヤマ</t>
    </rPh>
    <rPh sb="8" eb="9">
      <t>ケン</t>
    </rPh>
    <rPh sb="9" eb="11">
      <t>ボウリョク</t>
    </rPh>
    <rPh sb="11" eb="13">
      <t>ツイホウ</t>
    </rPh>
    <rPh sb="13" eb="15">
      <t>ウンドウ</t>
    </rPh>
    <rPh sb="15" eb="17">
      <t>スイシン</t>
    </rPh>
    <phoneticPr fontId="2"/>
  </si>
  <si>
    <t>公益財団法人岡山県動物愛護財団</t>
    <rPh sb="0" eb="2">
      <t>コウエキ</t>
    </rPh>
    <rPh sb="2" eb="4">
      <t>ザイダン</t>
    </rPh>
    <rPh sb="4" eb="6">
      <t>ホウジン</t>
    </rPh>
    <rPh sb="6" eb="9">
      <t>オカヤマケン</t>
    </rPh>
    <rPh sb="9" eb="11">
      <t>ドウブツ</t>
    </rPh>
    <rPh sb="11" eb="13">
      <t>アイゴ</t>
    </rPh>
    <rPh sb="13" eb="15">
      <t>ザイダン</t>
    </rPh>
    <phoneticPr fontId="2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</si>
  <si>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</si>
  <si>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9"/>
  </si>
  <si>
    <t>(財)笠岡市総合福祉事業団吸江社</t>
  </si>
  <si>
    <t>笠岡市文化スポーツ財団</t>
    <rPh sb="0" eb="3">
      <t>カサオカシ</t>
    </rPh>
    <phoneticPr fontId="2"/>
  </si>
  <si>
    <t>岡山県環境保全事業団</t>
    <rPh sb="0" eb="3">
      <t>オカヤマケン</t>
    </rPh>
    <rPh sb="3" eb="5">
      <t>カンキョウ</t>
    </rPh>
    <rPh sb="5" eb="7">
      <t>ホゼン</t>
    </rPh>
    <rPh sb="7" eb="10">
      <t>ジギョウダン</t>
    </rPh>
    <phoneticPr fontId="2"/>
  </si>
  <si>
    <t>社）岡山県畜産協会</t>
    <rPh sb="0" eb="1">
      <t>シャ</t>
    </rPh>
    <rPh sb="2" eb="5">
      <t>オカヤマケン</t>
    </rPh>
    <rPh sb="5" eb="7">
      <t>チクサン</t>
    </rPh>
    <rPh sb="7" eb="9">
      <t>キョウカイ</t>
    </rPh>
    <phoneticPr fontId="2"/>
  </si>
  <si>
    <t>財団法人岡山県郷土文化財団</t>
    <rPh sb="0" eb="1">
      <t>ザイ</t>
    </rPh>
    <rPh sb="1" eb="2">
      <t>ダン</t>
    </rPh>
    <rPh sb="2" eb="4">
      <t>ホウジン</t>
    </rPh>
    <rPh sb="4" eb="6">
      <t>オカヤマ</t>
    </rPh>
    <rPh sb="6" eb="7">
      <t>ケン</t>
    </rPh>
    <rPh sb="7" eb="9">
      <t>キョウド</t>
    </rPh>
    <rPh sb="9" eb="12">
      <t>ブンカザイ</t>
    </rPh>
    <rPh sb="12" eb="13">
      <t>ダン</t>
    </rPh>
    <phoneticPr fontId="2"/>
  </si>
  <si>
    <t>岡山県農林漁業担い手育成財団</t>
    <rPh sb="0" eb="2">
      <t>オカヤマ</t>
    </rPh>
    <rPh sb="2" eb="3">
      <t>ケン</t>
    </rPh>
    <rPh sb="3" eb="5">
      <t>ノウリン</t>
    </rPh>
    <rPh sb="5" eb="7">
      <t>ギョギョウ</t>
    </rPh>
    <rPh sb="7" eb="8">
      <t>ニナ</t>
    </rPh>
    <rPh sb="9" eb="10">
      <t>テ</t>
    </rPh>
    <rPh sb="10" eb="12">
      <t>イクセイ</t>
    </rPh>
    <rPh sb="12" eb="13">
      <t>ザイ</t>
    </rPh>
    <rPh sb="13" eb="14">
      <t>ダン</t>
    </rPh>
    <phoneticPr fontId="2"/>
  </si>
  <si>
    <t>財）岡山県水産振興協会</t>
    <rPh sb="0" eb="1">
      <t>ザイ</t>
    </rPh>
    <rPh sb="2" eb="5">
      <t>オカヤマケン</t>
    </rPh>
    <rPh sb="5" eb="7">
      <t>スイサン</t>
    </rPh>
    <rPh sb="7" eb="9">
      <t>シンコウ</t>
    </rPh>
    <rPh sb="9" eb="11">
      <t>キョウカイ</t>
    </rPh>
    <phoneticPr fontId="2"/>
  </si>
  <si>
    <t>社）岡山県野菜生産安定基金協会</t>
    <rPh sb="0" eb="1">
      <t>シャ</t>
    </rPh>
    <rPh sb="2" eb="5">
      <t>オカヤマケン</t>
    </rPh>
    <rPh sb="5" eb="7">
      <t>ヤサイ</t>
    </rPh>
    <rPh sb="7" eb="9">
      <t>セイサン</t>
    </rPh>
    <rPh sb="9" eb="11">
      <t>アンテイ</t>
    </rPh>
    <rPh sb="11" eb="13">
      <t>キキン</t>
    </rPh>
    <rPh sb="13" eb="15">
      <t>キョウカイ</t>
    </rPh>
    <phoneticPr fontId="2"/>
  </si>
  <si>
    <t>財）砂防フロンティア整備推進機構</t>
    <rPh sb="0" eb="1">
      <t>ザイ</t>
    </rPh>
    <rPh sb="2" eb="4">
      <t>サボウ</t>
    </rPh>
    <rPh sb="10" eb="12">
      <t>セイビ</t>
    </rPh>
    <rPh sb="12" eb="14">
      <t>スイシン</t>
    </rPh>
    <rPh sb="14" eb="16">
      <t>キコウ</t>
    </rPh>
    <phoneticPr fontId="2"/>
  </si>
  <si>
    <t>学）吉備高原学園</t>
    <rPh sb="0" eb="1">
      <t>ガク</t>
    </rPh>
    <rPh sb="2" eb="4">
      <t>キビ</t>
    </rPh>
    <rPh sb="4" eb="6">
      <t>コウゲン</t>
    </rPh>
    <rPh sb="6" eb="8">
      <t>ガクエン</t>
    </rPh>
    <phoneticPr fontId="2"/>
  </si>
  <si>
    <t>財団法人岡山県健康づくり財団</t>
    <rPh sb="0" eb="2">
      <t>ザイダン</t>
    </rPh>
    <rPh sb="2" eb="4">
      <t>ホウジン</t>
    </rPh>
    <rPh sb="4" eb="7">
      <t>オカヤマケン</t>
    </rPh>
    <rPh sb="7" eb="9">
      <t>ケンコウ</t>
    </rPh>
    <rPh sb="12" eb="14">
      <t>ザイダン</t>
    </rPh>
    <phoneticPr fontId="2"/>
  </si>
  <si>
    <t>財団法人岡山県林業振興基金</t>
    <rPh sb="0" eb="2">
      <t>ザイダン</t>
    </rPh>
    <rPh sb="2" eb="4">
      <t>ホウジン</t>
    </rPh>
    <rPh sb="4" eb="6">
      <t>オカヤマ</t>
    </rPh>
    <rPh sb="6" eb="7">
      <t>ケン</t>
    </rPh>
    <rPh sb="7" eb="9">
      <t>リンギョウ</t>
    </rPh>
    <rPh sb="9" eb="11">
      <t>シンコウ</t>
    </rPh>
    <rPh sb="11" eb="13">
      <t>キキン</t>
    </rPh>
    <phoneticPr fontId="2"/>
  </si>
  <si>
    <t>財団法人岡山県暴力追放運動推進ｾﾝﾀｰ</t>
    <rPh sb="0" eb="2">
      <t>ザイダン</t>
    </rPh>
    <rPh sb="2" eb="4">
      <t>ホウジン</t>
    </rPh>
    <rPh sb="4" eb="6">
      <t>オカヤマ</t>
    </rPh>
    <rPh sb="6" eb="7">
      <t>ケン</t>
    </rPh>
    <rPh sb="7" eb="9">
      <t>ボウリョク</t>
    </rPh>
    <rPh sb="9" eb="11">
      <t>ツイホウ</t>
    </rPh>
    <rPh sb="11" eb="13">
      <t>ウンドウ</t>
    </rPh>
    <rPh sb="13" eb="15">
      <t>スイシン</t>
    </rPh>
    <phoneticPr fontId="2"/>
  </si>
  <si>
    <t>財団法人岡山県動物愛護財団</t>
    <rPh sb="0" eb="2">
      <t>ザイダン</t>
    </rPh>
    <rPh sb="2" eb="4">
      <t>ホウジン</t>
    </rPh>
    <rPh sb="4" eb="7">
      <t>オカヤマケン</t>
    </rPh>
    <rPh sb="7" eb="9">
      <t>ドウブツ</t>
    </rPh>
    <rPh sb="9" eb="11">
      <t>アイゴ</t>
    </rPh>
    <rPh sb="11" eb="13">
      <t>ザイダン</t>
    </rPh>
    <phoneticPr fontId="2"/>
  </si>
  <si>
    <t>笠岡市下水道事業</t>
    <rPh sb="0" eb="3">
      <t>カサオカシ</t>
    </rPh>
    <rPh sb="3" eb="4">
      <t>シタ</t>
    </rPh>
    <rPh sb="4" eb="6">
      <t>スイドウ</t>
    </rPh>
    <rPh sb="6" eb="8">
      <t>ジギョウ</t>
    </rPh>
    <phoneticPr fontId="2"/>
  </si>
  <si>
    <t>（単位：円）</t>
    <rPh sb="1" eb="3">
      <t>タンイ</t>
    </rPh>
    <rPh sb="4" eb="5">
      <t>エン</t>
    </rPh>
    <phoneticPr fontId="2"/>
  </si>
  <si>
    <t>　住宅資金貸付金等</t>
    <rPh sb="1" eb="3">
      <t>ジュウタク</t>
    </rPh>
    <rPh sb="3" eb="5">
      <t>シキン</t>
    </rPh>
    <rPh sb="5" eb="7">
      <t>カシツケ</t>
    </rPh>
    <rPh sb="7" eb="8">
      <t>キン</t>
    </rPh>
    <rPh sb="8" eb="9">
      <t>トウ</t>
    </rPh>
    <phoneticPr fontId="47"/>
  </si>
  <si>
    <t>　市民税（個人）</t>
    <rPh sb="1" eb="4">
      <t>シミンゼイ</t>
    </rPh>
    <rPh sb="5" eb="7">
      <t>コジン</t>
    </rPh>
    <phoneticPr fontId="47"/>
  </si>
  <si>
    <t>　市民税（法人）</t>
    <rPh sb="1" eb="4">
      <t>シミンゼイ</t>
    </rPh>
    <rPh sb="5" eb="7">
      <t>ホウジン</t>
    </rPh>
    <phoneticPr fontId="47"/>
  </si>
  <si>
    <t>　固定資産税</t>
    <rPh sb="1" eb="3">
      <t>コテイ</t>
    </rPh>
    <rPh sb="3" eb="6">
      <t>シサンゼイ</t>
    </rPh>
    <phoneticPr fontId="47"/>
  </si>
  <si>
    <t>　軽自動車税</t>
    <rPh sb="1" eb="5">
      <t>ケイジドウシャ</t>
    </rPh>
    <rPh sb="5" eb="6">
      <t>ゼイ</t>
    </rPh>
    <phoneticPr fontId="47"/>
  </si>
  <si>
    <t>　都市計画税</t>
    <rPh sb="1" eb="3">
      <t>トシ</t>
    </rPh>
    <rPh sb="3" eb="5">
      <t>ケイカク</t>
    </rPh>
    <rPh sb="5" eb="6">
      <t>ゼイ</t>
    </rPh>
    <phoneticPr fontId="47"/>
  </si>
  <si>
    <t>　使用料・手数料</t>
    <rPh sb="1" eb="4">
      <t>シヨウリョウ</t>
    </rPh>
    <rPh sb="5" eb="8">
      <t>テスウリョウ</t>
    </rPh>
    <phoneticPr fontId="9"/>
  </si>
  <si>
    <t>　分担金・負担金・寄附金</t>
    <rPh sb="1" eb="4">
      <t>ブンタンキン</t>
    </rPh>
    <rPh sb="5" eb="8">
      <t>フタンキン</t>
    </rPh>
    <rPh sb="9" eb="11">
      <t>キフ</t>
    </rPh>
    <rPh sb="11" eb="12">
      <t>キン</t>
    </rPh>
    <phoneticPr fontId="47"/>
  </si>
  <si>
    <t>　財産収入・諸収入</t>
    <rPh sb="1" eb="3">
      <t>ザイサン</t>
    </rPh>
    <rPh sb="3" eb="5">
      <t>シュウニュウ</t>
    </rPh>
    <rPh sb="6" eb="7">
      <t>ショ</t>
    </rPh>
    <rPh sb="7" eb="9">
      <t>シュウニュウ</t>
    </rPh>
    <phoneticPr fontId="47"/>
  </si>
  <si>
    <t>　笠岡市病院事業</t>
    <rPh sb="1" eb="4">
      <t>カサオカシ</t>
    </rPh>
    <rPh sb="4" eb="6">
      <t>ビョウイン</t>
    </rPh>
    <rPh sb="6" eb="8">
      <t>ジギョウ</t>
    </rPh>
    <phoneticPr fontId="5"/>
  </si>
  <si>
    <t>（単位：円）</t>
    <rPh sb="4" eb="5">
      <t>エン</t>
    </rPh>
    <phoneticPr fontId="2"/>
  </si>
  <si>
    <t>（単位：円　）</t>
    <rPh sb="1" eb="3">
      <t>タンイ</t>
    </rPh>
    <rPh sb="4" eb="5">
      <t>エン</t>
    </rPh>
    <phoneticPr fontId="9"/>
  </si>
  <si>
    <t>（単位：円）</t>
    <rPh sb="1" eb="3">
      <t>タンイ</t>
    </rPh>
    <rPh sb="4" eb="5">
      <t>エン</t>
    </rPh>
    <phoneticPr fontId="13"/>
  </si>
  <si>
    <t>畜産・酪農収益力強化設備等特別対策事業補助金</t>
    <phoneticPr fontId="2"/>
  </si>
  <si>
    <t>支給対象者</t>
    <rPh sb="0" eb="2">
      <t>シキュウ</t>
    </rPh>
    <rPh sb="2" eb="4">
      <t>タイショウ</t>
    </rPh>
    <rPh sb="4" eb="5">
      <t>シャ</t>
    </rPh>
    <phoneticPr fontId="2"/>
  </si>
  <si>
    <t>畜産・酪農業者への農業施設整備補助</t>
    <rPh sb="0" eb="2">
      <t>チクサン</t>
    </rPh>
    <rPh sb="3" eb="5">
      <t>ラクノウ</t>
    </rPh>
    <rPh sb="5" eb="7">
      <t>ギョウシャ</t>
    </rPh>
    <rPh sb="9" eb="11">
      <t>ノウギョウ</t>
    </rPh>
    <rPh sb="11" eb="13">
      <t>シセツ</t>
    </rPh>
    <rPh sb="13" eb="15">
      <t>セイビ</t>
    </rPh>
    <rPh sb="15" eb="17">
      <t>ホジョ</t>
    </rPh>
    <phoneticPr fontId="2"/>
  </si>
  <si>
    <t>県営事業負担金</t>
    <rPh sb="0" eb="2">
      <t>ケンエイ</t>
    </rPh>
    <rPh sb="2" eb="4">
      <t>ジギョウ</t>
    </rPh>
    <rPh sb="4" eb="7">
      <t>フタンキン</t>
    </rPh>
    <phoneticPr fontId="2"/>
  </si>
  <si>
    <t>道路，河川，港湾等の件事業に対する経費負担</t>
    <rPh sb="0" eb="2">
      <t>ドウロ</t>
    </rPh>
    <rPh sb="3" eb="5">
      <t>カセン</t>
    </rPh>
    <rPh sb="6" eb="8">
      <t>コウワン</t>
    </rPh>
    <rPh sb="8" eb="9">
      <t>トウ</t>
    </rPh>
    <rPh sb="10" eb="11">
      <t>ケン</t>
    </rPh>
    <rPh sb="11" eb="13">
      <t>ジギョウ</t>
    </rPh>
    <rPh sb="14" eb="15">
      <t>タイ</t>
    </rPh>
    <rPh sb="17" eb="19">
      <t>ケイヒ</t>
    </rPh>
    <rPh sb="19" eb="21">
      <t>フタン</t>
    </rPh>
    <phoneticPr fontId="2"/>
  </si>
  <si>
    <t>住宅新築助成金</t>
    <phoneticPr fontId="2"/>
  </si>
  <si>
    <t>市内に住宅を新築する者への助成</t>
    <rPh sb="0" eb="2">
      <t>シナイ</t>
    </rPh>
    <rPh sb="3" eb="5">
      <t>ジュウタク</t>
    </rPh>
    <rPh sb="6" eb="8">
      <t>シンチク</t>
    </rPh>
    <rPh sb="10" eb="11">
      <t>シャ</t>
    </rPh>
    <rPh sb="13" eb="15">
      <t>ジョセイ</t>
    </rPh>
    <phoneticPr fontId="2"/>
  </si>
  <si>
    <t>住宅リフォーム助成金</t>
    <rPh sb="7" eb="10">
      <t>ジョセイキン</t>
    </rPh>
    <phoneticPr fontId="2"/>
  </si>
  <si>
    <t>自ら居住する住居のリフォームを行う者への助成</t>
    <rPh sb="0" eb="1">
      <t>ミズカ</t>
    </rPh>
    <rPh sb="2" eb="4">
      <t>キョジュウ</t>
    </rPh>
    <rPh sb="6" eb="8">
      <t>ジュウキョ</t>
    </rPh>
    <rPh sb="15" eb="16">
      <t>オコナ</t>
    </rPh>
    <rPh sb="17" eb="18">
      <t>シャ</t>
    </rPh>
    <rPh sb="20" eb="22">
      <t>ジョセイ</t>
    </rPh>
    <phoneticPr fontId="2"/>
  </si>
  <si>
    <t>合併処理浄化槽設置整備事業補助金</t>
    <phoneticPr fontId="2"/>
  </si>
  <si>
    <t>合併処理浄化槽設置者</t>
    <rPh sb="0" eb="2">
      <t>ガッペイ</t>
    </rPh>
    <rPh sb="2" eb="4">
      <t>ショリ</t>
    </rPh>
    <rPh sb="4" eb="7">
      <t>ジョウカソウ</t>
    </rPh>
    <rPh sb="7" eb="10">
      <t>セッチシャ</t>
    </rPh>
    <rPh sb="9" eb="10">
      <t>シャ</t>
    </rPh>
    <phoneticPr fontId="2"/>
  </si>
  <si>
    <t>合併処理浄化槽の設置者に対する助成</t>
    <rPh sb="15" eb="17">
      <t>ジョセイ</t>
    </rPh>
    <phoneticPr fontId="2"/>
  </si>
  <si>
    <t>岡山県後期高齢者医療広域連合負担金</t>
    <rPh sb="0" eb="3">
      <t>オカヤマケン</t>
    </rPh>
    <rPh sb="3" eb="5">
      <t>コウキ</t>
    </rPh>
    <rPh sb="5" eb="8">
      <t>コウレイシャ</t>
    </rPh>
    <rPh sb="8" eb="10">
      <t>イリョウ</t>
    </rPh>
    <phoneticPr fontId="2"/>
  </si>
  <si>
    <t>岡山県後期高齢者医療広域連合</t>
    <phoneticPr fontId="2"/>
  </si>
  <si>
    <t>広域連合への経費負担</t>
    <rPh sb="0" eb="2">
      <t>コウイキ</t>
    </rPh>
    <rPh sb="2" eb="4">
      <t>レンゴウ</t>
    </rPh>
    <rPh sb="6" eb="8">
      <t>ケイヒ</t>
    </rPh>
    <rPh sb="8" eb="10">
      <t>フタン</t>
    </rPh>
    <phoneticPr fontId="2"/>
  </si>
  <si>
    <t>一部事務組合への経費負担</t>
    <rPh sb="0" eb="2">
      <t>イチブ</t>
    </rPh>
    <rPh sb="2" eb="4">
      <t>ジム</t>
    </rPh>
    <rPh sb="4" eb="6">
      <t>クミアイ</t>
    </rPh>
    <rPh sb="8" eb="10">
      <t>ケイヒ</t>
    </rPh>
    <rPh sb="10" eb="12">
      <t>フタン</t>
    </rPh>
    <phoneticPr fontId="2"/>
  </si>
  <si>
    <t>笠岡市民病院事業会計補助金</t>
    <rPh sb="0" eb="4">
      <t>カサオカシミン</t>
    </rPh>
    <rPh sb="4" eb="6">
      <t>ビョウイン</t>
    </rPh>
    <rPh sb="6" eb="8">
      <t>ジギョウ</t>
    </rPh>
    <rPh sb="8" eb="10">
      <t>カイケイ</t>
    </rPh>
    <rPh sb="10" eb="13">
      <t>ホジョキン</t>
    </rPh>
    <phoneticPr fontId="2"/>
  </si>
  <si>
    <t>笠岡市民病院</t>
    <rPh sb="0" eb="4">
      <t>カサオカシミン</t>
    </rPh>
    <rPh sb="4" eb="6">
      <t>ビョウイン</t>
    </rPh>
    <phoneticPr fontId="2"/>
  </si>
  <si>
    <t>笠岡市民病院への補助金</t>
    <rPh sb="0" eb="4">
      <t>カサオカシミン</t>
    </rPh>
    <rPh sb="4" eb="6">
      <t>ビョウイン</t>
    </rPh>
    <rPh sb="8" eb="11">
      <t>ホジョキン</t>
    </rPh>
    <phoneticPr fontId="2"/>
  </si>
  <si>
    <t>西部衛生施設組合負担金</t>
    <rPh sb="2" eb="4">
      <t>エイセイ</t>
    </rPh>
    <phoneticPr fontId="2"/>
  </si>
  <si>
    <t>魅力あるまちづくり交付金</t>
    <rPh sb="0" eb="2">
      <t>ミリョク</t>
    </rPh>
    <rPh sb="9" eb="12">
      <t>コウフキン</t>
    </rPh>
    <phoneticPr fontId="2"/>
  </si>
  <si>
    <t>まちづくり協議会</t>
    <rPh sb="5" eb="6">
      <t>キョウ</t>
    </rPh>
    <rPh sb="6" eb="8">
      <t>ギカイ</t>
    </rPh>
    <phoneticPr fontId="2"/>
  </si>
  <si>
    <t>まちづくり協議会が行う事業に対する交付金</t>
    <rPh sb="5" eb="8">
      <t>キョウギカイ</t>
    </rPh>
    <rPh sb="9" eb="10">
      <t>オコナ</t>
    </rPh>
    <rPh sb="11" eb="13">
      <t>ジギョウ</t>
    </rPh>
    <rPh sb="14" eb="15">
      <t>タイ</t>
    </rPh>
    <rPh sb="17" eb="20">
      <t>コウフキン</t>
    </rPh>
    <phoneticPr fontId="2"/>
  </si>
  <si>
    <t>西部環境整備施設組合負担金</t>
    <phoneticPr fontId="2"/>
  </si>
  <si>
    <t>西部環境整備施設組合</t>
    <phoneticPr fontId="2"/>
  </si>
  <si>
    <t>西部衛生施設組合</t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</si>
  <si>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</si>
  <si>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分担金・負担金</t>
    <rPh sb="0" eb="3">
      <t>ブンタンキン</t>
    </rPh>
    <rPh sb="4" eb="7">
      <t>フタンキン</t>
    </rPh>
    <phoneticPr fontId="2"/>
  </si>
  <si>
    <t>岡山県</t>
    <phoneticPr fontId="2"/>
  </si>
  <si>
    <t>笠岡地区消防組合負担金</t>
    <phoneticPr fontId="2"/>
  </si>
  <si>
    <t>笠岡地区消防組合</t>
    <phoneticPr fontId="2"/>
  </si>
  <si>
    <t>下水道事業会計補助金</t>
    <rPh sb="0" eb="3">
      <t>ゲスイドウ</t>
    </rPh>
    <rPh sb="3" eb="5">
      <t>ジギョウ</t>
    </rPh>
    <rPh sb="5" eb="7">
      <t>カイケイ</t>
    </rPh>
    <rPh sb="7" eb="10">
      <t>ホジョキン</t>
    </rPh>
    <phoneticPr fontId="2"/>
  </si>
  <si>
    <t>下水道事業会計</t>
    <rPh sb="0" eb="3">
      <t>ゲスイドウ</t>
    </rPh>
    <rPh sb="3" eb="5">
      <t>ジギョウ</t>
    </rPh>
    <rPh sb="5" eb="7">
      <t>カイケイ</t>
    </rPh>
    <phoneticPr fontId="2"/>
  </si>
  <si>
    <t>下水道事業会計への経費負担</t>
    <rPh sb="0" eb="3">
      <t>ゲスイドウ</t>
    </rPh>
    <rPh sb="3" eb="5">
      <t>ジギョウ</t>
    </rPh>
    <rPh sb="5" eb="7">
      <t>カイケイ</t>
    </rPh>
    <rPh sb="9" eb="11">
      <t>ケイヒ</t>
    </rPh>
    <rPh sb="11" eb="13">
      <t>フタン</t>
    </rPh>
    <phoneticPr fontId="2"/>
  </si>
  <si>
    <t>被災農業者向け経営体育成支援事業補助金</t>
    <phoneticPr fontId="2"/>
  </si>
  <si>
    <t>平成30年7月豪雨被災者に対する助成</t>
    <rPh sb="0" eb="2">
      <t>ヘイセイ</t>
    </rPh>
    <rPh sb="4" eb="5">
      <t>ネン</t>
    </rPh>
    <rPh sb="6" eb="7">
      <t>ガツ</t>
    </rPh>
    <rPh sb="7" eb="9">
      <t>ゴウウ</t>
    </rPh>
    <rPh sb="9" eb="12">
      <t>ヒサイシャ</t>
    </rPh>
    <rPh sb="13" eb="14">
      <t>タイ</t>
    </rPh>
    <rPh sb="16" eb="18">
      <t>ジョセイ</t>
    </rPh>
    <phoneticPr fontId="2"/>
  </si>
  <si>
    <t>中小企業設備投資促進補助金</t>
    <phoneticPr fontId="2"/>
  </si>
  <si>
    <t>設備投資を行う中小企業に対する助成</t>
    <rPh sb="0" eb="2">
      <t>セツビ</t>
    </rPh>
    <rPh sb="2" eb="4">
      <t>トウシ</t>
    </rPh>
    <rPh sb="5" eb="6">
      <t>オコナ</t>
    </rPh>
    <rPh sb="7" eb="9">
      <t>チュウショウ</t>
    </rPh>
    <rPh sb="9" eb="11">
      <t>キギョウ</t>
    </rPh>
    <rPh sb="12" eb="13">
      <t>タイ</t>
    </rPh>
    <rPh sb="15" eb="17">
      <t>ジョセイ</t>
    </rPh>
    <phoneticPr fontId="2"/>
  </si>
  <si>
    <t>臨時的
補助金</t>
    <rPh sb="0" eb="2">
      <t>リンジ</t>
    </rPh>
    <rPh sb="2" eb="3">
      <t>テキ</t>
    </rPh>
    <rPh sb="4" eb="7">
      <t>ホジョキン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</si>
</sst>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,;\-#,##0,;&quot;-&quot;"/>
    <numFmt numFmtId="177" formatCode="#,##0;&quot;△ &quot;#,##0"/>
    <numFmt numFmtId="178" formatCode="0.000"/>
    <numFmt numFmtId="179" formatCode="0.0%"/>
    <numFmt numFmtId="180" formatCode="0.0000%"/>
    <numFmt numFmtId="181" formatCode="#,##0.000;[Red]\-#,##0.000"/>
    <numFmt numFmtId="182" formatCode="0.0000"/>
    <numFmt numFmtId="183" formatCode="#,##0.0000;[Red]\-#,##0.0000"/>
  </numFmts>
  <fonts count="5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2"/>
      <color theme="1"/>
      <name val="ＭＳ Ｐゴシック"/>
      <family val="3"/>
      <scheme val="minor"/>
    </font>
    <font>
      <sz val="6"/>
      <name val="ＭＳ Ｐゴシック"/>
      <family val="3"/>
    </font>
    <font>
      <u/>
      <sz val="18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0"/>
      <color theme="1"/>
      <name val="ＭＳ Ｐゴシック"/>
      <family val="3"/>
    </font>
    <font>
      <sz val="10"/>
      <name val="ＭＳ Ｐゴシック"/>
      <family val="3"/>
    </font>
    <font>
      <sz val="9"/>
      <color theme="1"/>
      <name val="ＭＳ Ｐゴシック"/>
      <family val="3"/>
    </font>
    <font>
      <sz val="12"/>
      <name val="ＭＳ Ｐゴシック"/>
      <family val="3"/>
    </font>
    <font>
      <sz val="14"/>
      <name val="ＭＳ Ｐゴシック"/>
      <family val="3"/>
    </font>
    <font>
      <sz val="9"/>
      <name val="ＭＳ Ｐゴシック"/>
      <family val="3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8" fillId="0" borderId="29">
      <alignment horizontal="center"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323">
    <xf numFmtId="0" fontId="0" fillId="0" borderId="0" xfId="0">
      <alignment vertical="center"/>
    </xf>
    <xf numFmtId="0" fontId="4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4" fillId="0" borderId="0" xfId="2" applyFont="1" applyBorder="1">
      <alignment vertical="center"/>
    </xf>
    <xf numFmtId="0" fontId="14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1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8" xfId="0" applyFont="1" applyBorder="1">
      <alignment vertical="center"/>
    </xf>
    <xf numFmtId="0" fontId="4" fillId="0" borderId="18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1" xfId="0" applyFont="1" applyBorder="1" applyAlignment="1">
      <alignment horizontal="left" vertical="center"/>
    </xf>
    <xf numFmtId="0" fontId="4" fillId="0" borderId="11" xfId="0" applyFont="1" applyBorder="1">
      <alignment vertical="center"/>
    </xf>
    <xf numFmtId="0" fontId="14" fillId="0" borderId="5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>
      <alignment vertical="center"/>
    </xf>
    <xf numFmtId="0" fontId="8" fillId="0" borderId="17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right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176" fontId="22" fillId="0" borderId="1" xfId="1" applyNumberFormat="1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7" fillId="0" borderId="15" xfId="3" applyFont="1" applyBorder="1" applyAlignment="1">
      <alignment horizontal="center" vertical="center"/>
    </xf>
    <xf numFmtId="0" fontId="7" fillId="0" borderId="15" xfId="3" applyFont="1" applyFill="1" applyBorder="1" applyAlignment="1">
      <alignment horizontal="center" vertical="center"/>
    </xf>
    <xf numFmtId="0" fontId="7" fillId="0" borderId="15" xfId="3" applyFont="1" applyBorder="1" applyAlignment="1">
      <alignment horizontal="centerContinuous" vertical="center" wrapText="1"/>
    </xf>
    <xf numFmtId="0" fontId="7" fillId="0" borderId="15" xfId="3" applyFont="1" applyBorder="1" applyAlignment="1">
      <alignment horizontal="center" vertical="center" wrapText="1"/>
    </xf>
    <xf numFmtId="0" fontId="7" fillId="0" borderId="3" xfId="3" applyFont="1" applyBorder="1" applyAlignment="1">
      <alignment vertical="center"/>
    </xf>
    <xf numFmtId="0" fontId="7" fillId="0" borderId="13" xfId="3" applyFont="1" applyBorder="1" applyAlignment="1">
      <alignment vertical="center"/>
    </xf>
    <xf numFmtId="0" fontId="7" fillId="0" borderId="3" xfId="2" applyFont="1" applyBorder="1" applyAlignment="1">
      <alignment vertical="center"/>
    </xf>
    <xf numFmtId="177" fontId="11" fillId="2" borderId="15" xfId="1" applyNumberFormat="1" applyFont="1" applyFill="1" applyBorder="1">
      <alignment vertical="center"/>
    </xf>
    <xf numFmtId="177" fontId="11" fillId="2" borderId="13" xfId="1" applyNumberFormat="1" applyFont="1" applyFill="1" applyBorder="1" applyAlignment="1">
      <alignment horizontal="right" vertical="center"/>
    </xf>
    <xf numFmtId="177" fontId="11" fillId="2" borderId="15" xfId="1" applyNumberFormat="1" applyFont="1" applyFill="1" applyBorder="1" applyAlignment="1">
      <alignment horizontal="right" vertical="center"/>
    </xf>
    <xf numFmtId="177" fontId="11" fillId="2" borderId="10" xfId="1" applyNumberFormat="1" applyFont="1" applyFill="1" applyBorder="1">
      <alignment vertical="center"/>
    </xf>
    <xf numFmtId="177" fontId="11" fillId="2" borderId="6" xfId="1" applyNumberFormat="1" applyFont="1" applyFill="1" applyBorder="1" applyAlignment="1">
      <alignment horizontal="right" vertical="center"/>
    </xf>
    <xf numFmtId="177" fontId="11" fillId="2" borderId="10" xfId="1" applyNumberFormat="1" applyFont="1" applyFill="1" applyBorder="1" applyAlignment="1">
      <alignment horizontal="right" vertical="center"/>
    </xf>
    <xf numFmtId="0" fontId="13" fillId="2" borderId="0" xfId="0" applyFont="1" applyFill="1">
      <alignment vertical="center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right" vertical="center"/>
    </xf>
    <xf numFmtId="0" fontId="29" fillId="0" borderId="0" xfId="2" applyFont="1" applyBorder="1" applyAlignment="1">
      <alignment horizontal="center" vertical="center" wrapText="1"/>
    </xf>
    <xf numFmtId="0" fontId="29" fillId="0" borderId="0" xfId="2" applyFont="1" applyBorder="1">
      <alignment vertical="center"/>
    </xf>
    <xf numFmtId="0" fontId="29" fillId="0" borderId="0" xfId="2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33" fillId="0" borderId="0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vertical="center"/>
    </xf>
    <xf numFmtId="0" fontId="35" fillId="0" borderId="5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right" vertical="center"/>
    </xf>
    <xf numFmtId="0" fontId="38" fillId="0" borderId="0" xfId="2" applyFont="1" applyFill="1" applyBorder="1" applyAlignment="1">
      <alignment horizontal="left" vertical="center"/>
    </xf>
    <xf numFmtId="0" fontId="37" fillId="0" borderId="0" xfId="2" applyFont="1" applyFill="1" applyBorder="1" applyAlignment="1">
      <alignment horizontal="center" vertical="center"/>
    </xf>
    <xf numFmtId="0" fontId="37" fillId="0" borderId="0" xfId="2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/>
    </xf>
    <xf numFmtId="0" fontId="37" fillId="0" borderId="0" xfId="2" applyFont="1" applyFill="1" applyBorder="1" applyAlignment="1">
      <alignment horizontal="left" vertical="center"/>
    </xf>
    <xf numFmtId="0" fontId="37" fillId="0" borderId="0" xfId="2" applyFont="1" applyFill="1" applyBorder="1">
      <alignment vertical="center"/>
    </xf>
    <xf numFmtId="0" fontId="39" fillId="0" borderId="5" xfId="2" applyFont="1" applyFill="1" applyBorder="1" applyAlignment="1">
      <alignment vertical="center"/>
    </xf>
    <xf numFmtId="0" fontId="40" fillId="0" borderId="5" xfId="2" applyFont="1" applyFill="1" applyBorder="1" applyAlignment="1">
      <alignment vertical="center"/>
    </xf>
    <xf numFmtId="3" fontId="41" fillId="0" borderId="13" xfId="2" applyNumberFormat="1" applyFont="1" applyBorder="1" applyAlignment="1">
      <alignment horizontal="right" vertical="center" wrapText="1"/>
    </xf>
    <xf numFmtId="3" fontId="41" fillId="0" borderId="15" xfId="2" applyNumberFormat="1" applyFont="1" applyBorder="1" applyAlignment="1">
      <alignment horizontal="right" vertical="center" wrapText="1"/>
    </xf>
    <xf numFmtId="0" fontId="37" fillId="0" borderId="1" xfId="2" applyFont="1" applyFill="1" applyBorder="1" applyAlignment="1">
      <alignment vertical="center"/>
    </xf>
    <xf numFmtId="0" fontId="0" fillId="0" borderId="5" xfId="0" applyFill="1" applyBorder="1">
      <alignment vertical="center"/>
    </xf>
    <xf numFmtId="38" fontId="42" fillId="0" borderId="15" xfId="1" applyFont="1" applyBorder="1">
      <alignment vertical="center"/>
    </xf>
    <xf numFmtId="0" fontId="25" fillId="0" borderId="0" xfId="0" applyFont="1" applyAlignment="1">
      <alignment horizontal="right" vertical="center"/>
    </xf>
    <xf numFmtId="38" fontId="8" fillId="0" borderId="15" xfId="1" applyFont="1" applyBorder="1">
      <alignment vertical="center"/>
    </xf>
    <xf numFmtId="38" fontId="43" fillId="0" borderId="15" xfId="1" applyFont="1" applyBorder="1">
      <alignment vertical="center"/>
    </xf>
    <xf numFmtId="0" fontId="0" fillId="0" borderId="0" xfId="0" applyFont="1">
      <alignment vertical="center"/>
    </xf>
    <xf numFmtId="0" fontId="8" fillId="0" borderId="15" xfId="0" applyFont="1" applyBorder="1" applyAlignment="1">
      <alignment horizontal="left" vertical="center" wrapText="1"/>
    </xf>
    <xf numFmtId="38" fontId="8" fillId="0" borderId="18" xfId="0" applyNumberFormat="1" applyFont="1" applyBorder="1">
      <alignment vertical="center"/>
    </xf>
    <xf numFmtId="3" fontId="8" fillId="0" borderId="18" xfId="0" applyNumberFormat="1" applyFont="1" applyBorder="1">
      <alignment vertical="center"/>
    </xf>
    <xf numFmtId="0" fontId="4" fillId="0" borderId="15" xfId="0" applyFont="1" applyBorder="1" applyAlignment="1">
      <alignment vertical="center" wrapText="1"/>
    </xf>
    <xf numFmtId="38" fontId="4" fillId="0" borderId="15" xfId="1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15" xfId="0" applyFont="1" applyBorder="1" applyAlignment="1">
      <alignment vertical="center" wrapText="1"/>
    </xf>
    <xf numFmtId="38" fontId="6" fillId="0" borderId="15" xfId="1" applyFont="1" applyBorder="1">
      <alignment vertical="center"/>
    </xf>
    <xf numFmtId="0" fontId="44" fillId="0" borderId="0" xfId="0" applyFont="1">
      <alignment vertical="center"/>
    </xf>
    <xf numFmtId="38" fontId="4" fillId="3" borderId="15" xfId="1" applyFont="1" applyFill="1" applyBorder="1">
      <alignment vertical="center"/>
    </xf>
    <xf numFmtId="180" fontId="4" fillId="3" borderId="15" xfId="1" applyNumberFormat="1" applyFont="1" applyFill="1" applyBorder="1">
      <alignment vertical="center"/>
    </xf>
    <xf numFmtId="180" fontId="6" fillId="0" borderId="15" xfId="1" applyNumberFormat="1" applyFont="1" applyBorder="1">
      <alignment vertical="center"/>
    </xf>
    <xf numFmtId="0" fontId="6" fillId="0" borderId="15" xfId="0" applyFont="1" applyFill="1" applyBorder="1" applyAlignment="1">
      <alignment vertical="center" wrapText="1"/>
    </xf>
    <xf numFmtId="181" fontId="4" fillId="0" borderId="15" xfId="1" applyNumberFormat="1" applyFont="1" applyBorder="1">
      <alignment vertical="center"/>
    </xf>
    <xf numFmtId="179" fontId="4" fillId="0" borderId="15" xfId="1" applyNumberFormat="1" applyFont="1" applyBorder="1">
      <alignment vertical="center"/>
    </xf>
    <xf numFmtId="38" fontId="4" fillId="0" borderId="15" xfId="1" applyFont="1" applyFill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right" vertical="center"/>
    </xf>
    <xf numFmtId="38" fontId="8" fillId="0" borderId="18" xfId="1" applyFont="1" applyBorder="1">
      <alignment vertical="center"/>
    </xf>
    <xf numFmtId="38" fontId="8" fillId="0" borderId="18" xfId="1" applyFont="1" applyFill="1" applyBorder="1">
      <alignment vertical="center"/>
    </xf>
    <xf numFmtId="38" fontId="8" fillId="0" borderId="15" xfId="1" applyFont="1" applyFill="1" applyBorder="1">
      <alignment vertical="center"/>
    </xf>
    <xf numFmtId="177" fontId="8" fillId="0" borderId="15" xfId="1" applyNumberFormat="1" applyFont="1" applyBorder="1">
      <alignment vertical="center"/>
    </xf>
    <xf numFmtId="177" fontId="42" fillId="0" borderId="15" xfId="1" applyNumberFormat="1" applyFont="1" applyBorder="1">
      <alignment vertical="center"/>
    </xf>
    <xf numFmtId="0" fontId="8" fillId="0" borderId="15" xfId="0" applyFont="1" applyFill="1" applyBorder="1" applyAlignment="1">
      <alignment horizontal="center" vertical="center" wrapText="1"/>
    </xf>
    <xf numFmtId="38" fontId="8" fillId="0" borderId="17" xfId="1" applyFont="1" applyFill="1" applyBorder="1">
      <alignment vertical="center"/>
    </xf>
    <xf numFmtId="38" fontId="8" fillId="0" borderId="17" xfId="1" applyFont="1" applyBorder="1">
      <alignment vertical="center"/>
    </xf>
    <xf numFmtId="38" fontId="8" fillId="0" borderId="10" xfId="1" applyFont="1" applyFill="1" applyBorder="1">
      <alignment vertical="center"/>
    </xf>
    <xf numFmtId="38" fontId="8" fillId="0" borderId="10" xfId="1" applyFont="1" applyBorder="1">
      <alignment vertical="center"/>
    </xf>
    <xf numFmtId="38" fontId="8" fillId="0" borderId="19" xfId="1" applyFont="1" applyFill="1" applyBorder="1">
      <alignment vertical="center"/>
    </xf>
    <xf numFmtId="38" fontId="8" fillId="0" borderId="19" xfId="1" applyFont="1" applyBorder="1">
      <alignment vertical="center"/>
    </xf>
    <xf numFmtId="38" fontId="8" fillId="0" borderId="9" xfId="1" applyFont="1" applyFill="1" applyBorder="1">
      <alignment vertical="center"/>
    </xf>
    <xf numFmtId="38" fontId="8" fillId="0" borderId="9" xfId="1" applyFont="1" applyBorder="1">
      <alignment vertical="center"/>
    </xf>
    <xf numFmtId="38" fontId="43" fillId="0" borderId="15" xfId="1" applyFont="1" applyFill="1" applyBorder="1">
      <alignment vertical="center"/>
    </xf>
    <xf numFmtId="38" fontId="0" fillId="0" borderId="0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2" fillId="0" borderId="0" xfId="1" applyFont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0" fontId="0" fillId="0" borderId="0" xfId="0" applyFont="1" applyBorder="1">
      <alignment vertical="center"/>
    </xf>
    <xf numFmtId="0" fontId="48" fillId="0" borderId="5" xfId="0" applyFont="1" applyBorder="1" applyAlignment="1">
      <alignment horizontal="left" vertical="center"/>
    </xf>
    <xf numFmtId="0" fontId="48" fillId="0" borderId="5" xfId="0" applyFont="1" applyBorder="1" applyAlignment="1">
      <alignment horizontal="right" vertical="center"/>
    </xf>
    <xf numFmtId="0" fontId="49" fillId="0" borderId="0" xfId="0" applyFont="1" applyBorder="1" applyAlignment="1">
      <alignment horizontal="center" vertical="center"/>
    </xf>
    <xf numFmtId="0" fontId="46" fillId="0" borderId="11" xfId="0" applyFont="1" applyBorder="1" applyAlignment="1">
      <alignment vertical="center"/>
    </xf>
    <xf numFmtId="0" fontId="50" fillId="0" borderId="11" xfId="0" applyFont="1" applyBorder="1" applyAlignment="1">
      <alignment horizontal="left" vertical="center"/>
    </xf>
    <xf numFmtId="0" fontId="50" fillId="0" borderId="0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10" fontId="24" fillId="0" borderId="15" xfId="5" applyNumberFormat="1" applyFont="1" applyBorder="1" applyAlignment="1">
      <alignment vertical="center"/>
    </xf>
    <xf numFmtId="38" fontId="24" fillId="0" borderId="22" xfId="1" applyNumberFormat="1" applyFont="1" applyBorder="1" applyAlignment="1">
      <alignment horizontal="center" vertical="center" wrapText="1"/>
    </xf>
    <xf numFmtId="38" fontId="24" fillId="0" borderId="16" xfId="1" applyNumberFormat="1" applyFont="1" applyBorder="1" applyAlignment="1">
      <alignment vertical="center"/>
    </xf>
    <xf numFmtId="38" fontId="24" fillId="0" borderId="15" xfId="1" applyNumberFormat="1" applyFont="1" applyBorder="1" applyAlignment="1">
      <alignment vertical="center"/>
    </xf>
    <xf numFmtId="38" fontId="17" fillId="0" borderId="15" xfId="1" applyFont="1" applyBorder="1" applyAlignment="1">
      <alignment vertical="center"/>
    </xf>
    <xf numFmtId="38" fontId="17" fillId="0" borderId="22" xfId="1" applyFont="1" applyBorder="1">
      <alignment vertical="center"/>
    </xf>
    <xf numFmtId="38" fontId="17" fillId="0" borderId="13" xfId="1" applyFont="1" applyBorder="1">
      <alignment vertical="center"/>
    </xf>
    <xf numFmtId="38" fontId="17" fillId="0" borderId="15" xfId="1" applyFont="1" applyBorder="1">
      <alignment vertical="center"/>
    </xf>
    <xf numFmtId="38" fontId="17" fillId="0" borderId="13" xfId="1" applyFont="1" applyBorder="1" applyAlignment="1">
      <alignment vertical="center"/>
    </xf>
    <xf numFmtId="38" fontId="0" fillId="0" borderId="0" xfId="0" applyNumberFormat="1">
      <alignment vertical="center"/>
    </xf>
    <xf numFmtId="38" fontId="2" fillId="0" borderId="0" xfId="0" applyNumberFormat="1" applyFont="1">
      <alignment vertical="center"/>
    </xf>
    <xf numFmtId="0" fontId="4" fillId="0" borderId="15" xfId="0" applyFont="1" applyFill="1" applyBorder="1" applyAlignment="1">
      <alignment vertical="center" wrapText="1"/>
    </xf>
    <xf numFmtId="0" fontId="7" fillId="0" borderId="13" xfId="3" applyFont="1" applyBorder="1" applyAlignment="1">
      <alignment horizontal="center" vertical="center"/>
    </xf>
    <xf numFmtId="38" fontId="29" fillId="0" borderId="0" xfId="1" applyFont="1" applyBorder="1">
      <alignment vertical="center"/>
    </xf>
    <xf numFmtId="0" fontId="7" fillId="0" borderId="13" xfId="3" applyFont="1" applyBorder="1" applyAlignment="1">
      <alignment horizontal="center" vertical="center"/>
    </xf>
    <xf numFmtId="0" fontId="52" fillId="0" borderId="0" xfId="0" applyFont="1">
      <alignment vertical="center"/>
    </xf>
    <xf numFmtId="0" fontId="52" fillId="0" borderId="0" xfId="0" applyFont="1" applyBorder="1">
      <alignment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>
      <alignment vertical="center"/>
    </xf>
    <xf numFmtId="0" fontId="26" fillId="0" borderId="5" xfId="0" applyFont="1" applyBorder="1" applyAlignment="1">
      <alignment horizontal="right" vertical="center"/>
    </xf>
    <xf numFmtId="0" fontId="26" fillId="0" borderId="15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left" vertical="center" shrinkToFit="1"/>
    </xf>
    <xf numFmtId="0" fontId="26" fillId="0" borderId="7" xfId="0" applyFont="1" applyBorder="1" applyAlignment="1">
      <alignment vertical="center" wrapText="1"/>
    </xf>
    <xf numFmtId="38" fontId="26" fillId="0" borderId="3" xfId="1" applyFont="1" applyBorder="1">
      <alignment vertical="center"/>
    </xf>
    <xf numFmtId="0" fontId="26" fillId="0" borderId="10" xfId="0" applyFont="1" applyBorder="1" applyAlignment="1">
      <alignment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5" xfId="0" applyFont="1" applyBorder="1" applyAlignment="1">
      <alignment vertical="center" shrinkToFit="1"/>
    </xf>
    <xf numFmtId="0" fontId="26" fillId="0" borderId="15" xfId="0" applyFont="1" applyBorder="1" applyAlignment="1">
      <alignment vertical="center" wrapText="1"/>
    </xf>
    <xf numFmtId="0" fontId="26" fillId="0" borderId="7" xfId="0" applyFont="1" applyBorder="1" applyAlignment="1">
      <alignment horizontal="left" vertical="center" wrapText="1"/>
    </xf>
    <xf numFmtId="38" fontId="26" fillId="0" borderId="7" xfId="1" applyFont="1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/>
    </xf>
    <xf numFmtId="38" fontId="26" fillId="0" borderId="3" xfId="1" applyFont="1" applyBorder="1" applyAlignment="1">
      <alignment vertical="center"/>
    </xf>
    <xf numFmtId="0" fontId="26" fillId="0" borderId="8" xfId="0" applyFont="1" applyBorder="1" applyAlignment="1">
      <alignment horizontal="center" vertical="center" wrapText="1"/>
    </xf>
    <xf numFmtId="0" fontId="26" fillId="0" borderId="7" xfId="0" applyFont="1" applyBorder="1" applyAlignment="1">
      <alignment vertical="center" shrinkToFit="1"/>
    </xf>
    <xf numFmtId="0" fontId="26" fillId="0" borderId="5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38" fontId="52" fillId="0" borderId="0" xfId="1" applyFont="1">
      <alignment vertical="center"/>
    </xf>
    <xf numFmtId="38" fontId="52" fillId="0" borderId="0" xfId="0" applyNumberFormat="1" applyFont="1">
      <alignment vertical="center"/>
    </xf>
    <xf numFmtId="38" fontId="52" fillId="0" borderId="15" xfId="1" applyFont="1" applyBorder="1" applyAlignment="1">
      <alignment vertical="center"/>
    </xf>
    <xf numFmtId="0" fontId="44" fillId="2" borderId="0" xfId="0" applyFont="1" applyFill="1">
      <alignment vertical="center"/>
    </xf>
    <xf numFmtId="0" fontId="44" fillId="2" borderId="0" xfId="0" applyFont="1" applyFill="1" applyAlignment="1">
      <alignment horizontal="center" vertical="center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44" fillId="2" borderId="15" xfId="0" applyFont="1" applyFill="1" applyBorder="1">
      <alignment vertical="center"/>
    </xf>
    <xf numFmtId="177" fontId="44" fillId="2" borderId="15" xfId="1" applyNumberFormat="1" applyFont="1" applyFill="1" applyBorder="1">
      <alignment vertical="center"/>
    </xf>
    <xf numFmtId="177" fontId="44" fillId="2" borderId="13" xfId="1" applyNumberFormat="1" applyFont="1" applyFill="1" applyBorder="1" applyAlignment="1">
      <alignment horizontal="right" vertical="center"/>
    </xf>
    <xf numFmtId="177" fontId="44" fillId="2" borderId="15" xfId="1" applyNumberFormat="1" applyFont="1" applyFill="1" applyBorder="1" applyAlignment="1">
      <alignment horizontal="right" vertical="center"/>
    </xf>
    <xf numFmtId="38" fontId="44" fillId="2" borderId="0" xfId="0" applyNumberFormat="1" applyFont="1" applyFill="1">
      <alignment vertical="center"/>
    </xf>
    <xf numFmtId="177" fontId="44" fillId="2" borderId="0" xfId="0" applyNumberFormat="1" applyFont="1" applyFill="1">
      <alignment vertical="center"/>
    </xf>
    <xf numFmtId="178" fontId="44" fillId="2" borderId="0" xfId="0" applyNumberFormat="1" applyFont="1" applyFill="1">
      <alignment vertical="center"/>
    </xf>
    <xf numFmtId="3" fontId="44" fillId="2" borderId="0" xfId="0" applyNumberFormat="1" applyFont="1" applyFill="1">
      <alignment vertical="center"/>
    </xf>
    <xf numFmtId="0" fontId="44" fillId="2" borderId="10" xfId="0" applyFont="1" applyFill="1" applyBorder="1" applyAlignment="1">
      <alignment horizontal="center" vertical="center"/>
    </xf>
    <xf numFmtId="38" fontId="44" fillId="2" borderId="0" xfId="1" applyFont="1" applyFill="1">
      <alignment vertical="center"/>
    </xf>
    <xf numFmtId="38" fontId="13" fillId="2" borderId="0" xfId="1" applyFont="1" applyFill="1">
      <alignment vertical="center"/>
    </xf>
    <xf numFmtId="38" fontId="13" fillId="2" borderId="0" xfId="0" applyNumberFormat="1" applyFont="1" applyFill="1">
      <alignment vertical="center"/>
    </xf>
    <xf numFmtId="182" fontId="22" fillId="0" borderId="0" xfId="0" applyNumberFormat="1" applyFont="1" applyBorder="1" applyAlignment="1">
      <alignment vertical="center"/>
    </xf>
    <xf numFmtId="183" fontId="22" fillId="0" borderId="0" xfId="1" applyNumberFormat="1" applyFont="1" applyBorder="1" applyAlignment="1">
      <alignment vertical="center"/>
    </xf>
    <xf numFmtId="38" fontId="22" fillId="0" borderId="0" xfId="0" applyNumberFormat="1" applyFont="1" applyBorder="1" applyAlignment="1">
      <alignment vertical="center"/>
    </xf>
    <xf numFmtId="183" fontId="22" fillId="0" borderId="0" xfId="0" applyNumberFormat="1" applyFont="1" applyBorder="1" applyAlignment="1">
      <alignment vertical="center"/>
    </xf>
    <xf numFmtId="3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left" vertical="center"/>
    </xf>
    <xf numFmtId="0" fontId="34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37" fillId="0" borderId="13" xfId="2" applyFont="1" applyFill="1" applyBorder="1" applyAlignment="1">
      <alignment horizontal="center" vertical="center" wrapText="1"/>
    </xf>
    <xf numFmtId="0" fontId="37" fillId="0" borderId="3" xfId="2" applyFont="1" applyFill="1" applyBorder="1" applyAlignment="1">
      <alignment horizontal="center" vertical="center" wrapText="1"/>
    </xf>
    <xf numFmtId="0" fontId="36" fillId="0" borderId="34" xfId="0" applyFont="1" applyFill="1" applyBorder="1" applyAlignment="1">
      <alignment horizontal="center" vertical="center" wrapText="1"/>
    </xf>
    <xf numFmtId="0" fontId="36" fillId="0" borderId="35" xfId="0" applyFont="1" applyFill="1" applyBorder="1" applyAlignment="1">
      <alignment horizontal="center" vertical="center"/>
    </xf>
    <xf numFmtId="0" fontId="37" fillId="0" borderId="15" xfId="2" applyFont="1" applyFill="1" applyBorder="1" applyAlignment="1">
      <alignment horizontal="left" vertical="center" wrapText="1"/>
    </xf>
    <xf numFmtId="3" fontId="38" fillId="0" borderId="3" xfId="0" applyNumberFormat="1" applyFont="1" applyBorder="1" applyAlignment="1">
      <alignment horizontal="right" vertical="center"/>
    </xf>
    <xf numFmtId="3" fontId="38" fillId="0" borderId="13" xfId="0" applyNumberFormat="1" applyFont="1" applyBorder="1" applyAlignment="1">
      <alignment horizontal="right" vertical="center"/>
    </xf>
    <xf numFmtId="3" fontId="38" fillId="0" borderId="2" xfId="0" applyNumberFormat="1" applyFont="1" applyBorder="1" applyAlignment="1">
      <alignment horizontal="right" vertical="center"/>
    </xf>
    <xf numFmtId="3" fontId="38" fillId="0" borderId="30" xfId="0" applyNumberFormat="1" applyFont="1" applyBorder="1" applyAlignment="1">
      <alignment horizontal="right" vertical="center"/>
    </xf>
    <xf numFmtId="3" fontId="38" fillId="0" borderId="31" xfId="0" applyNumberFormat="1" applyFont="1" applyBorder="1" applyAlignment="1">
      <alignment horizontal="right" vertical="center"/>
    </xf>
    <xf numFmtId="0" fontId="37" fillId="0" borderId="15" xfId="2" applyFont="1" applyFill="1" applyBorder="1" applyAlignment="1">
      <alignment horizontal="center" vertical="center" wrapText="1"/>
    </xf>
    <xf numFmtId="0" fontId="37" fillId="0" borderId="2" xfId="2" applyFont="1" applyFill="1" applyBorder="1" applyAlignment="1">
      <alignment horizontal="center" vertical="center" wrapText="1"/>
    </xf>
    <xf numFmtId="0" fontId="37" fillId="0" borderId="15" xfId="2" applyFont="1" applyFill="1" applyBorder="1" applyAlignment="1">
      <alignment horizontal="left" vertical="center"/>
    </xf>
    <xf numFmtId="0" fontId="36" fillId="0" borderId="15" xfId="0" applyFont="1" applyFill="1" applyBorder="1" applyAlignment="1">
      <alignment horizontal="left" vertical="center"/>
    </xf>
    <xf numFmtId="3" fontId="38" fillId="0" borderId="32" xfId="0" applyNumberFormat="1" applyFont="1" applyBorder="1" applyAlignment="1">
      <alignment horizontal="right" vertical="center"/>
    </xf>
    <xf numFmtId="3" fontId="38" fillId="0" borderId="33" xfId="0" applyNumberFormat="1" applyFont="1" applyBorder="1" applyAlignment="1">
      <alignment horizontal="right" vertical="center"/>
    </xf>
    <xf numFmtId="0" fontId="37" fillId="0" borderId="17" xfId="2" applyFont="1" applyFill="1" applyBorder="1" applyAlignment="1">
      <alignment horizontal="center" vertical="center" wrapText="1"/>
    </xf>
    <xf numFmtId="0" fontId="37" fillId="0" borderId="3" xfId="2" applyFont="1" applyFill="1" applyBorder="1" applyAlignment="1">
      <alignment horizontal="center" vertical="center"/>
    </xf>
    <xf numFmtId="0" fontId="37" fillId="0" borderId="13" xfId="2" applyFont="1" applyFill="1" applyBorder="1" applyAlignment="1">
      <alignment horizontal="center" vertical="center"/>
    </xf>
    <xf numFmtId="0" fontId="37" fillId="0" borderId="3" xfId="2" applyFont="1" applyFill="1" applyBorder="1" applyAlignment="1">
      <alignment horizontal="left" vertical="center" wrapText="1"/>
    </xf>
    <xf numFmtId="0" fontId="37" fillId="0" borderId="13" xfId="2" applyFont="1" applyFill="1" applyBorder="1" applyAlignment="1">
      <alignment horizontal="left" vertical="center" wrapText="1"/>
    </xf>
    <xf numFmtId="3" fontId="38" fillId="0" borderId="15" xfId="0" applyNumberFormat="1" applyFont="1" applyBorder="1" applyAlignment="1">
      <alignment horizontal="right" vertical="center"/>
    </xf>
    <xf numFmtId="3" fontId="38" fillId="0" borderId="7" xfId="0" applyNumberFormat="1" applyFont="1" applyBorder="1" applyAlignment="1">
      <alignment horizontal="right" vertical="center"/>
    </xf>
    <xf numFmtId="3" fontId="38" fillId="0" borderId="6" xfId="0" applyNumberFormat="1" applyFont="1" applyBorder="1" applyAlignment="1">
      <alignment horizontal="right" vertical="center"/>
    </xf>
    <xf numFmtId="0" fontId="37" fillId="0" borderId="3" xfId="2" applyFont="1" applyFill="1" applyBorder="1" applyAlignment="1">
      <alignment horizontal="left" vertical="center"/>
    </xf>
    <xf numFmtId="0" fontId="37" fillId="0" borderId="13" xfId="2" applyFont="1" applyFill="1" applyBorder="1" applyAlignment="1">
      <alignment horizontal="left" vertical="center"/>
    </xf>
    <xf numFmtId="0" fontId="37" fillId="0" borderId="15" xfId="2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left" vertical="center"/>
    </xf>
    <xf numFmtId="0" fontId="36" fillId="0" borderId="13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2" borderId="26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4" fillId="2" borderId="23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2" borderId="12" xfId="0" applyFont="1" applyFill="1" applyBorder="1" applyAlignment="1">
      <alignment horizontal="left" vertical="center" wrapText="1"/>
    </xf>
    <xf numFmtId="0" fontId="26" fillId="2" borderId="14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left" vertical="center" wrapText="1"/>
    </xf>
    <xf numFmtId="0" fontId="26" fillId="2" borderId="6" xfId="0" applyFont="1" applyFill="1" applyBorder="1" applyAlignment="1">
      <alignment horizontal="left" vertical="center" wrapText="1"/>
    </xf>
    <xf numFmtId="0" fontId="26" fillId="2" borderId="12" xfId="0" applyFont="1" applyFill="1" applyBorder="1" applyAlignment="1">
      <alignment horizontal="left" vertical="center"/>
    </xf>
    <xf numFmtId="0" fontId="26" fillId="2" borderId="14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left" vertical="center"/>
    </xf>
    <xf numFmtId="0" fontId="26" fillId="2" borderId="7" xfId="0" applyFont="1" applyFill="1" applyBorder="1" applyAlignment="1">
      <alignment horizontal="left" vertical="center"/>
    </xf>
    <xf numFmtId="0" fontId="26" fillId="2" borderId="6" xfId="0" applyFont="1" applyFill="1" applyBorder="1" applyAlignment="1">
      <alignment horizontal="left" vertical="center"/>
    </xf>
    <xf numFmtId="0" fontId="26" fillId="0" borderId="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7" fillId="0" borderId="17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17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17" xfId="3" applyFont="1" applyFill="1" applyBorder="1" applyAlignment="1">
      <alignment horizontal="center" vertical="center" wrapText="1"/>
    </xf>
    <xf numFmtId="0" fontId="7" fillId="0" borderId="9" xfId="3" applyFont="1" applyFill="1" applyBorder="1" applyAlignment="1">
      <alignment horizontal="center" vertical="center" wrapText="1"/>
    </xf>
    <xf numFmtId="0" fontId="7" fillId="2" borderId="17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38" fontId="25" fillId="2" borderId="0" xfId="1" applyFont="1" applyFill="1" applyAlignment="1">
      <alignment horizontal="left" vertical="center" wrapText="1"/>
    </xf>
    <xf numFmtId="0" fontId="44" fillId="2" borderId="5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right" vertical="center"/>
    </xf>
    <xf numFmtId="0" fontId="44" fillId="2" borderId="15" xfId="0" applyFont="1" applyFill="1" applyBorder="1" applyAlignment="1">
      <alignment horizontal="center" vertical="center"/>
    </xf>
    <xf numFmtId="0" fontId="44" fillId="2" borderId="13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</cellXfs>
  <cellStyles count="7">
    <cellStyle name="パーセント" xfId="5" builtinId="5"/>
    <cellStyle name="桁区切り" xfId="1" builtinId="6"/>
    <cellStyle name="桁区切り 2" xfId="6"/>
    <cellStyle name="標準" xfId="0" builtinId="0"/>
    <cellStyle name="標準 2" xfId="2"/>
    <cellStyle name="標準_附属明細表PL・NW・WS　20060423修正版" xfId="3"/>
    <cellStyle name="標準１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158309</xdr:colOff>
      <xdr:row>2</xdr:row>
      <xdr:rowOff>123561</xdr:rowOff>
    </xdr:from>
    <xdr:to>
      <xdr:col>3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3" name="直線コネクタ 2"/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4" name="直線コネクタ 3"/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3</xdr:row>
      <xdr:rowOff>0</xdr:rowOff>
    </xdr:from>
    <xdr:to>
      <xdr:col>3</xdr:col>
      <xdr:colOff>0</xdr:colOff>
      <xdr:row>6</xdr:row>
      <xdr:rowOff>1</xdr:rowOff>
    </xdr:to>
    <xdr:cxnSp macro="">
      <xdr:nvCxnSpPr>
        <xdr:cNvPr id="5" name="直線コネクタ 4"/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0</xdr:rowOff>
    </xdr:to>
    <xdr:cxnSp macro="">
      <xdr:nvCxnSpPr>
        <xdr:cNvPr id="6" name="直線コネクタ 5"/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236361</xdr:rowOff>
    </xdr:from>
    <xdr:to>
      <xdr:col>3</xdr:col>
      <xdr:colOff>0</xdr:colOff>
      <xdr:row>4</xdr:row>
      <xdr:rowOff>0</xdr:rowOff>
    </xdr:to>
    <xdr:cxnSp macro="">
      <xdr:nvCxnSpPr>
        <xdr:cNvPr id="7" name="直線コネクタ 6"/>
        <xdr:cNvCxnSpPr/>
      </xdr:nvCxnSpPr>
      <xdr:spPr>
        <a:xfrm>
          <a:off x="28575" y="807861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5</xdr:row>
      <xdr:rowOff>0</xdr:rowOff>
    </xdr:to>
    <xdr:cxnSp macro="">
      <xdr:nvCxnSpPr>
        <xdr:cNvPr id="8" name="直線コネクタ 7"/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5</xdr:row>
      <xdr:rowOff>3528</xdr:rowOff>
    </xdr:to>
    <xdr:cxnSp macro="">
      <xdr:nvCxnSpPr>
        <xdr:cNvPr id="12" name="直線コネクタ 11"/>
        <xdr:cNvCxnSpPr/>
      </xdr:nvCxnSpPr>
      <xdr:spPr>
        <a:xfrm flipV="1">
          <a:off x="28575" y="1762125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158309</xdr:colOff>
      <xdr:row>2</xdr:row>
      <xdr:rowOff>123561</xdr:rowOff>
    </xdr:from>
    <xdr:to>
      <xdr:col>3</xdr:col>
      <xdr:colOff>0</xdr:colOff>
      <xdr:row>3</xdr:row>
      <xdr:rowOff>0</xdr:rowOff>
    </xdr:to>
    <xdr:cxnSp macro="">
      <xdr:nvCxnSpPr>
        <xdr:cNvPr id="13" name="直線コネクタ 12"/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14" name="直線コネクタ 13"/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15" name="直線コネクタ 14"/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3</xdr:row>
      <xdr:rowOff>0</xdr:rowOff>
    </xdr:from>
    <xdr:to>
      <xdr:col>3</xdr:col>
      <xdr:colOff>0</xdr:colOff>
      <xdr:row>6</xdr:row>
      <xdr:rowOff>1</xdr:rowOff>
    </xdr:to>
    <xdr:cxnSp macro="">
      <xdr:nvCxnSpPr>
        <xdr:cNvPr id="16" name="直線コネクタ 15"/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0</xdr:rowOff>
    </xdr:to>
    <xdr:cxnSp macro="">
      <xdr:nvCxnSpPr>
        <xdr:cNvPr id="17" name="直線コネクタ 16"/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236361</xdr:rowOff>
    </xdr:from>
    <xdr:to>
      <xdr:col>3</xdr:col>
      <xdr:colOff>0</xdr:colOff>
      <xdr:row>4</xdr:row>
      <xdr:rowOff>0</xdr:rowOff>
    </xdr:to>
    <xdr:cxnSp macro="">
      <xdr:nvCxnSpPr>
        <xdr:cNvPr id="18" name="直線コネクタ 17"/>
        <xdr:cNvCxnSpPr/>
      </xdr:nvCxnSpPr>
      <xdr:spPr>
        <a:xfrm>
          <a:off x="28575" y="807861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5</xdr:row>
      <xdr:rowOff>0</xdr:rowOff>
    </xdr:to>
    <xdr:cxnSp macro="">
      <xdr:nvCxnSpPr>
        <xdr:cNvPr id="19" name="直線コネクタ 18"/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5</xdr:row>
      <xdr:rowOff>3528</xdr:rowOff>
    </xdr:to>
    <xdr:cxnSp macro="">
      <xdr:nvCxnSpPr>
        <xdr:cNvPr id="23" name="直線コネクタ 22"/>
        <xdr:cNvCxnSpPr/>
      </xdr:nvCxnSpPr>
      <xdr:spPr>
        <a:xfrm flipV="1">
          <a:off x="28575" y="1762125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55"/>
  <sheetViews>
    <sheetView tabSelected="1" view="pageBreakPreview" zoomScaleNormal="100" zoomScaleSheetLayoutView="100" workbookViewId="0">
      <selection sqref="A1:E1"/>
    </sheetView>
  </sheetViews>
  <sheetFormatPr defaultRowHeight="13.5"/>
  <cols>
    <col min="1" max="1" width="0.875" style="83" customWidth="1"/>
    <col min="2" max="2" width="3.75" style="83" customWidth="1"/>
    <col min="3" max="3" width="16.75" style="83" customWidth="1"/>
    <col min="4" max="17" width="8.5" style="83" customWidth="1"/>
    <col min="18" max="18" width="16.25" style="83" customWidth="1"/>
    <col min="19" max="19" width="0.625" style="83" customWidth="1"/>
    <col min="20" max="20" width="0.375" style="83" customWidth="1"/>
    <col min="21" max="21" width="9" style="83" customWidth="1"/>
    <col min="22" max="16384" width="9" style="83"/>
  </cols>
  <sheetData>
    <row r="1" spans="1:19" ht="18.75" customHeight="1">
      <c r="A1" s="217" t="s">
        <v>146</v>
      </c>
      <c r="B1" s="217"/>
      <c r="C1" s="217"/>
      <c r="D1" s="217"/>
      <c r="E1" s="217"/>
    </row>
    <row r="2" spans="1:19" ht="24.75" customHeight="1">
      <c r="A2" s="218" t="s">
        <v>147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</row>
    <row r="3" spans="1:19" ht="19.5" customHeight="1">
      <c r="A3" s="217" t="s">
        <v>148</v>
      </c>
      <c r="B3" s="217"/>
      <c r="C3" s="217"/>
      <c r="D3" s="217"/>
      <c r="E3" s="217"/>
      <c r="F3" s="217"/>
      <c r="G3" s="217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19" ht="17.25" customHeight="1">
      <c r="A4" s="219" t="s">
        <v>149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</row>
    <row r="5" spans="1:19" ht="16.5" customHeight="1">
      <c r="A5" s="217" t="s">
        <v>150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</row>
    <row r="6" spans="1:19" ht="1.5" customHeight="1"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</row>
    <row r="7" spans="1:19" ht="20.25" customHeight="1" thickBot="1">
      <c r="B7" s="85" t="s">
        <v>151</v>
      </c>
      <c r="C7" s="86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8" t="s">
        <v>152</v>
      </c>
      <c r="R7" s="87"/>
    </row>
    <row r="8" spans="1:19" ht="37.5" customHeight="1">
      <c r="B8" s="231" t="s">
        <v>153</v>
      </c>
      <c r="C8" s="231"/>
      <c r="D8" s="222" t="s">
        <v>154</v>
      </c>
      <c r="E8" s="221"/>
      <c r="F8" s="222" t="s">
        <v>155</v>
      </c>
      <c r="G8" s="221"/>
      <c r="H8" s="222" t="s">
        <v>156</v>
      </c>
      <c r="I8" s="232"/>
      <c r="J8" s="222" t="s">
        <v>157</v>
      </c>
      <c r="K8" s="221"/>
      <c r="L8" s="232" t="s">
        <v>158</v>
      </c>
      <c r="M8" s="221"/>
      <c r="N8" s="221" t="s">
        <v>159</v>
      </c>
      <c r="O8" s="222"/>
      <c r="P8" s="223" t="s">
        <v>160</v>
      </c>
      <c r="Q8" s="224"/>
      <c r="R8" s="92"/>
    </row>
    <row r="9" spans="1:19" ht="14.1" customHeight="1">
      <c r="B9" s="225" t="s">
        <v>161</v>
      </c>
      <c r="C9" s="225"/>
      <c r="D9" s="226">
        <f>61540528387+91</f>
        <v>61540528478</v>
      </c>
      <c r="E9" s="227"/>
      <c r="F9" s="226">
        <v>1971474286</v>
      </c>
      <c r="G9" s="227"/>
      <c r="H9" s="226">
        <v>179012122</v>
      </c>
      <c r="I9" s="228">
        <v>179012122</v>
      </c>
      <c r="J9" s="226">
        <f>D9+F9-H9</f>
        <v>63332990642</v>
      </c>
      <c r="K9" s="227">
        <v>63332990551</v>
      </c>
      <c r="L9" s="228">
        <v>28968289271</v>
      </c>
      <c r="M9" s="227">
        <v>28968289271</v>
      </c>
      <c r="N9" s="226">
        <v>832835671</v>
      </c>
      <c r="O9" s="228">
        <v>832835671</v>
      </c>
      <c r="P9" s="229">
        <f>J9-L9</f>
        <v>34364701371</v>
      </c>
      <c r="Q9" s="230">
        <v>34364701280</v>
      </c>
      <c r="R9" s="92"/>
    </row>
    <row r="10" spans="1:19" ht="14.1" customHeight="1">
      <c r="B10" s="225" t="s">
        <v>162</v>
      </c>
      <c r="C10" s="225"/>
      <c r="D10" s="226">
        <f>19765620977+88</f>
        <v>19765621065</v>
      </c>
      <c r="E10" s="227">
        <v>19765620977</v>
      </c>
      <c r="F10" s="226">
        <v>551023852</v>
      </c>
      <c r="G10" s="227">
        <v>551023852</v>
      </c>
      <c r="H10" s="226">
        <v>30498333</v>
      </c>
      <c r="I10" s="228">
        <v>30498333</v>
      </c>
      <c r="J10" s="226">
        <f>D10+F10-H10</f>
        <v>20286146584</v>
      </c>
      <c r="K10" s="227">
        <v>63332990552</v>
      </c>
      <c r="L10" s="228"/>
      <c r="M10" s="227"/>
      <c r="N10" s="226"/>
      <c r="O10" s="228"/>
      <c r="P10" s="229">
        <f>J10-L10</f>
        <v>20286146584</v>
      </c>
      <c r="Q10" s="230">
        <v>34364701281</v>
      </c>
      <c r="R10" s="92"/>
    </row>
    <row r="11" spans="1:19" ht="14.1" customHeight="1">
      <c r="B11" s="233" t="s">
        <v>163</v>
      </c>
      <c r="C11" s="233"/>
      <c r="D11" s="226"/>
      <c r="E11" s="227"/>
      <c r="F11" s="226"/>
      <c r="G11" s="227"/>
      <c r="H11" s="226"/>
      <c r="I11" s="228"/>
      <c r="J11" s="226"/>
      <c r="K11" s="227"/>
      <c r="L11" s="228"/>
      <c r="M11" s="227"/>
      <c r="N11" s="226"/>
      <c r="O11" s="228"/>
      <c r="P11" s="229"/>
      <c r="Q11" s="230"/>
      <c r="R11" s="92"/>
    </row>
    <row r="12" spans="1:19" ht="14.1" customHeight="1">
      <c r="B12" s="233" t="s">
        <v>164</v>
      </c>
      <c r="C12" s="233"/>
      <c r="D12" s="226">
        <f>38651221944+3</f>
        <v>38651221947</v>
      </c>
      <c r="E12" s="227">
        <v>38287924119</v>
      </c>
      <c r="F12" s="226">
        <v>486767878</v>
      </c>
      <c r="G12" s="227"/>
      <c r="H12" s="226">
        <v>136985869</v>
      </c>
      <c r="I12" s="228"/>
      <c r="J12" s="226">
        <f>D12+F12-H12</f>
        <v>39001003956</v>
      </c>
      <c r="K12" s="227">
        <v>63332990554</v>
      </c>
      <c r="L12" s="228">
        <v>27055810559</v>
      </c>
      <c r="M12" s="227"/>
      <c r="N12" s="226">
        <v>735761732</v>
      </c>
      <c r="O12" s="228"/>
      <c r="P12" s="229">
        <f>J12-L12</f>
        <v>11945193397</v>
      </c>
      <c r="Q12" s="230">
        <v>34364701283</v>
      </c>
      <c r="R12" s="92"/>
    </row>
    <row r="13" spans="1:19" ht="14.1" customHeight="1">
      <c r="B13" s="225" t="s">
        <v>165</v>
      </c>
      <c r="C13" s="225"/>
      <c r="D13" s="226">
        <v>2768326146</v>
      </c>
      <c r="E13" s="227">
        <v>2768326146</v>
      </c>
      <c r="F13" s="226">
        <v>464272956</v>
      </c>
      <c r="G13" s="227"/>
      <c r="H13" s="226"/>
      <c r="I13" s="228"/>
      <c r="J13" s="226">
        <v>3232599102</v>
      </c>
      <c r="K13" s="227">
        <v>3232599102</v>
      </c>
      <c r="L13" s="228">
        <v>1576746215</v>
      </c>
      <c r="M13" s="227">
        <v>1576746215</v>
      </c>
      <c r="N13" s="226">
        <v>93850039</v>
      </c>
      <c r="O13" s="228">
        <v>93850039</v>
      </c>
      <c r="P13" s="229">
        <f>J13-L13</f>
        <v>1655852887</v>
      </c>
      <c r="Q13" s="230">
        <v>34364701284</v>
      </c>
      <c r="R13" s="92"/>
    </row>
    <row r="14" spans="1:19" ht="14.1" customHeight="1">
      <c r="B14" s="233" t="s">
        <v>166</v>
      </c>
      <c r="C14" s="233"/>
      <c r="D14" s="226">
        <v>78330000</v>
      </c>
      <c r="E14" s="227">
        <v>78330000</v>
      </c>
      <c r="F14" s="226">
        <v>183252800</v>
      </c>
      <c r="G14" s="227">
        <v>183252800</v>
      </c>
      <c r="H14" s="226"/>
      <c r="I14" s="228"/>
      <c r="J14" s="226">
        <v>261582800</v>
      </c>
      <c r="K14" s="227">
        <v>261582800</v>
      </c>
      <c r="L14" s="228">
        <v>261582797</v>
      </c>
      <c r="M14" s="227">
        <v>261582797</v>
      </c>
      <c r="N14" s="226"/>
      <c r="O14" s="228"/>
      <c r="P14" s="229">
        <f>J14-L14</f>
        <v>3</v>
      </c>
      <c r="Q14" s="230">
        <v>34364701285</v>
      </c>
      <c r="R14" s="92"/>
    </row>
    <row r="15" spans="1:19" ht="14.1" customHeight="1">
      <c r="B15" s="225" t="s">
        <v>167</v>
      </c>
      <c r="C15" s="225"/>
      <c r="D15" s="226">
        <v>161195000</v>
      </c>
      <c r="E15" s="227">
        <v>161195000</v>
      </c>
      <c r="F15" s="226"/>
      <c r="G15" s="227"/>
      <c r="H15" s="226"/>
      <c r="I15" s="228"/>
      <c r="J15" s="226">
        <v>161195000</v>
      </c>
      <c r="K15" s="227">
        <v>161195000</v>
      </c>
      <c r="L15" s="228">
        <v>74149700</v>
      </c>
      <c r="M15" s="227">
        <v>74149700</v>
      </c>
      <c r="N15" s="226">
        <v>3223900</v>
      </c>
      <c r="O15" s="228">
        <v>3223900</v>
      </c>
      <c r="P15" s="229">
        <f>J15-L15</f>
        <v>87045300</v>
      </c>
      <c r="Q15" s="230">
        <v>34364701286</v>
      </c>
      <c r="R15" s="92"/>
    </row>
    <row r="16" spans="1:19" ht="14.1" customHeight="1">
      <c r="B16" s="233" t="s">
        <v>168</v>
      </c>
      <c r="C16" s="233"/>
      <c r="D16" s="226"/>
      <c r="E16" s="227"/>
      <c r="F16" s="226"/>
      <c r="G16" s="227"/>
      <c r="H16" s="226"/>
      <c r="I16" s="228"/>
      <c r="J16" s="226"/>
      <c r="K16" s="227"/>
      <c r="L16" s="228"/>
      <c r="M16" s="227"/>
      <c r="N16" s="226"/>
      <c r="O16" s="228"/>
      <c r="P16" s="229"/>
      <c r="Q16" s="230"/>
      <c r="R16" s="92"/>
    </row>
    <row r="17" spans="2:18" ht="14.1" customHeight="1">
      <c r="B17" s="233" t="s">
        <v>169</v>
      </c>
      <c r="C17" s="233"/>
      <c r="D17" s="226"/>
      <c r="E17" s="227"/>
      <c r="F17" s="226"/>
      <c r="G17" s="227"/>
      <c r="H17" s="226"/>
      <c r="I17" s="228"/>
      <c r="J17" s="226"/>
      <c r="K17" s="227"/>
      <c r="L17" s="228"/>
      <c r="M17" s="227"/>
      <c r="N17" s="226"/>
      <c r="O17" s="228"/>
      <c r="P17" s="229"/>
      <c r="Q17" s="230"/>
      <c r="R17" s="92"/>
    </row>
    <row r="18" spans="2:18" ht="14.1" customHeight="1">
      <c r="B18" s="233" t="s">
        <v>170</v>
      </c>
      <c r="C18" s="233"/>
      <c r="D18" s="226">
        <v>115834320</v>
      </c>
      <c r="E18" s="227"/>
      <c r="F18" s="226">
        <v>286156800</v>
      </c>
      <c r="G18" s="227"/>
      <c r="H18" s="226">
        <v>11527920</v>
      </c>
      <c r="I18" s="228"/>
      <c r="J18" s="226">
        <v>390463200</v>
      </c>
      <c r="K18" s="227"/>
      <c r="L18" s="228"/>
      <c r="M18" s="227"/>
      <c r="N18" s="226"/>
      <c r="O18" s="228"/>
      <c r="P18" s="229">
        <f>J18-L18</f>
        <v>390463200</v>
      </c>
      <c r="Q18" s="230">
        <v>34364701289</v>
      </c>
      <c r="R18" s="92"/>
    </row>
    <row r="19" spans="2:18" ht="14.1" customHeight="1">
      <c r="B19" s="234" t="s">
        <v>171</v>
      </c>
      <c r="C19" s="234"/>
      <c r="D19" s="226">
        <v>108728823039</v>
      </c>
      <c r="E19" s="227"/>
      <c r="F19" s="226">
        <v>951740363</v>
      </c>
      <c r="G19" s="227"/>
      <c r="H19" s="226">
        <v>84612517</v>
      </c>
      <c r="I19" s="228"/>
      <c r="J19" s="226">
        <v>109595950885</v>
      </c>
      <c r="K19" s="227"/>
      <c r="L19" s="228">
        <v>69524471202</v>
      </c>
      <c r="M19" s="227"/>
      <c r="N19" s="226">
        <v>2264285029</v>
      </c>
      <c r="O19" s="228"/>
      <c r="P19" s="229">
        <f>J19-L19</f>
        <v>40071479683</v>
      </c>
      <c r="Q19" s="230">
        <v>34364701290</v>
      </c>
      <c r="R19" s="92"/>
    </row>
    <row r="20" spans="2:18" ht="14.1" customHeight="1">
      <c r="B20" s="225" t="s">
        <v>172</v>
      </c>
      <c r="C20" s="225"/>
      <c r="D20" s="226">
        <v>5076741463</v>
      </c>
      <c r="E20" s="227"/>
      <c r="F20" s="226">
        <v>22844198</v>
      </c>
      <c r="G20" s="227"/>
      <c r="H20" s="226">
        <v>430829</v>
      </c>
      <c r="I20" s="228"/>
      <c r="J20" s="226">
        <v>5099154832</v>
      </c>
      <c r="K20" s="227"/>
      <c r="L20" s="228"/>
      <c r="M20" s="227"/>
      <c r="N20" s="226"/>
      <c r="O20" s="228"/>
      <c r="P20" s="229">
        <f>J20-L20</f>
        <v>5099154832</v>
      </c>
      <c r="Q20" s="230">
        <v>34364701291</v>
      </c>
      <c r="R20" s="92"/>
    </row>
    <row r="21" spans="2:18" ht="14.1" customHeight="1">
      <c r="B21" s="233" t="s">
        <v>164</v>
      </c>
      <c r="C21" s="233"/>
      <c r="D21" s="226">
        <v>545131000</v>
      </c>
      <c r="E21" s="227"/>
      <c r="F21" s="226"/>
      <c r="G21" s="227"/>
      <c r="H21" s="226"/>
      <c r="I21" s="228"/>
      <c r="J21" s="226">
        <v>545131000</v>
      </c>
      <c r="K21" s="227"/>
      <c r="L21" s="228">
        <v>365617997</v>
      </c>
      <c r="M21" s="227" t="s">
        <v>173</v>
      </c>
      <c r="N21" s="226">
        <v>12142491</v>
      </c>
      <c r="O21" s="228"/>
      <c r="P21" s="229">
        <f>J21-L21</f>
        <v>179513003</v>
      </c>
      <c r="Q21" s="230">
        <v>34364701292</v>
      </c>
      <c r="R21" s="92"/>
    </row>
    <row r="22" spans="2:18" ht="14.1" customHeight="1">
      <c r="B22" s="225" t="s">
        <v>165</v>
      </c>
      <c r="C22" s="225"/>
      <c r="D22" s="226">
        <v>102952671988</v>
      </c>
      <c r="E22" s="227"/>
      <c r="F22" s="226">
        <v>706814827</v>
      </c>
      <c r="G22" s="227"/>
      <c r="H22" s="226"/>
      <c r="I22" s="228"/>
      <c r="J22" s="226">
        <v>103659486815</v>
      </c>
      <c r="K22" s="227"/>
      <c r="L22" s="228">
        <v>69158853205</v>
      </c>
      <c r="M22" s="227"/>
      <c r="N22" s="226">
        <v>2252142538</v>
      </c>
      <c r="O22" s="228"/>
      <c r="P22" s="229">
        <f>J22-L22</f>
        <v>34500633610</v>
      </c>
      <c r="Q22" s="230">
        <v>34364701293</v>
      </c>
      <c r="R22" s="92"/>
    </row>
    <row r="23" spans="2:18" ht="14.1" customHeight="1">
      <c r="B23" s="225" t="s">
        <v>169</v>
      </c>
      <c r="C23" s="225"/>
      <c r="D23" s="226"/>
      <c r="E23" s="227"/>
      <c r="F23" s="226"/>
      <c r="G23" s="227"/>
      <c r="H23" s="226"/>
      <c r="I23" s="228"/>
      <c r="J23" s="226"/>
      <c r="K23" s="227"/>
      <c r="L23" s="228"/>
      <c r="M23" s="227"/>
      <c r="N23" s="226"/>
      <c r="O23" s="228"/>
      <c r="P23" s="229"/>
      <c r="Q23" s="230"/>
      <c r="R23" s="92"/>
    </row>
    <row r="24" spans="2:18" ht="14.1" customHeight="1">
      <c r="B24" s="233" t="s">
        <v>170</v>
      </c>
      <c r="C24" s="233"/>
      <c r="D24" s="226">
        <v>154278588</v>
      </c>
      <c r="E24" s="227"/>
      <c r="F24" s="226">
        <v>222081338</v>
      </c>
      <c r="G24" s="227"/>
      <c r="H24" s="226">
        <v>84181688</v>
      </c>
      <c r="I24" s="228"/>
      <c r="J24" s="226">
        <v>292178238</v>
      </c>
      <c r="K24" s="227"/>
      <c r="L24" s="228"/>
      <c r="M24" s="227"/>
      <c r="N24" s="226"/>
      <c r="O24" s="228"/>
      <c r="P24" s="229">
        <f>J24-L24</f>
        <v>292178238</v>
      </c>
      <c r="Q24" s="230">
        <v>34364701295</v>
      </c>
      <c r="R24" s="92"/>
    </row>
    <row r="25" spans="2:18" ht="14.1" customHeight="1">
      <c r="B25" s="225" t="s">
        <v>174</v>
      </c>
      <c r="C25" s="225"/>
      <c r="D25" s="226">
        <v>2066280702</v>
      </c>
      <c r="E25" s="227"/>
      <c r="F25" s="226">
        <v>130407833</v>
      </c>
      <c r="G25" s="227"/>
      <c r="H25" s="226"/>
      <c r="I25" s="228"/>
      <c r="J25" s="226">
        <v>2196688535</v>
      </c>
      <c r="K25" s="227"/>
      <c r="L25" s="228">
        <v>774846746</v>
      </c>
      <c r="M25" s="227"/>
      <c r="N25" s="226">
        <v>113654695</v>
      </c>
      <c r="O25" s="228"/>
      <c r="P25" s="229">
        <f>J25-L25</f>
        <v>1421841789</v>
      </c>
      <c r="Q25" s="230">
        <v>34364701296</v>
      </c>
      <c r="R25" s="92"/>
    </row>
    <row r="26" spans="2:18" ht="14.1" customHeight="1" thickBot="1">
      <c r="B26" s="238" t="s">
        <v>175</v>
      </c>
      <c r="C26" s="239"/>
      <c r="D26" s="226">
        <f>D9+D19+D25</f>
        <v>172335632219</v>
      </c>
      <c r="E26" s="227"/>
      <c r="F26" s="226">
        <f>F9+F19+F25</f>
        <v>3053622482</v>
      </c>
      <c r="G26" s="227"/>
      <c r="H26" s="226">
        <f>H9+H19</f>
        <v>263624639</v>
      </c>
      <c r="I26" s="228"/>
      <c r="J26" s="226">
        <f>J9+J19+J25</f>
        <v>175125630062</v>
      </c>
      <c r="K26" s="227"/>
      <c r="L26" s="228">
        <f>L9+L19+L25</f>
        <v>99267607219</v>
      </c>
      <c r="M26" s="227"/>
      <c r="N26" s="226">
        <f>N9+N19+N25</f>
        <v>3210775395</v>
      </c>
      <c r="O26" s="228"/>
      <c r="P26" s="235">
        <f>J26-L26</f>
        <v>75858022843</v>
      </c>
      <c r="Q26" s="236">
        <v>34364701297</v>
      </c>
      <c r="R26" s="92"/>
    </row>
    <row r="27" spans="2:18" ht="8.4499999999999993" customHeight="1">
      <c r="B27" s="89"/>
      <c r="C27" s="90"/>
      <c r="D27" s="90"/>
      <c r="E27" s="90"/>
      <c r="F27" s="90"/>
      <c r="G27" s="90"/>
      <c r="H27" s="90"/>
      <c r="I27" s="90"/>
      <c r="J27" s="90"/>
      <c r="K27" s="90"/>
      <c r="L27" s="91"/>
      <c r="M27" s="91"/>
      <c r="N27" s="91"/>
      <c r="O27" s="91"/>
      <c r="P27" s="92"/>
      <c r="Q27" s="92"/>
      <c r="R27" s="92"/>
    </row>
    <row r="28" spans="2:18" ht="6.75" customHeight="1">
      <c r="C28" s="93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</row>
    <row r="29" spans="2:18" ht="20.25" customHeight="1">
      <c r="B29" s="95" t="s">
        <v>176</v>
      </c>
      <c r="C29" s="96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R29" s="88" t="s">
        <v>152</v>
      </c>
    </row>
    <row r="30" spans="2:18" ht="12.95" customHeight="1">
      <c r="B30" s="231" t="s">
        <v>153</v>
      </c>
      <c r="C30" s="231"/>
      <c r="D30" s="231" t="s">
        <v>177</v>
      </c>
      <c r="E30" s="231"/>
      <c r="F30" s="231" t="s">
        <v>178</v>
      </c>
      <c r="G30" s="231"/>
      <c r="H30" s="231" t="s">
        <v>179</v>
      </c>
      <c r="I30" s="231"/>
      <c r="J30" s="231" t="s">
        <v>180</v>
      </c>
      <c r="K30" s="231"/>
      <c r="L30" s="231" t="s">
        <v>181</v>
      </c>
      <c r="M30" s="231"/>
      <c r="N30" s="231" t="s">
        <v>182</v>
      </c>
      <c r="O30" s="231"/>
      <c r="P30" s="231" t="s">
        <v>183</v>
      </c>
      <c r="Q30" s="231"/>
      <c r="R30" s="231" t="s">
        <v>175</v>
      </c>
    </row>
    <row r="31" spans="2:18" ht="12.95" customHeight="1">
      <c r="B31" s="231"/>
      <c r="C31" s="231"/>
      <c r="D31" s="231"/>
      <c r="E31" s="231"/>
      <c r="F31" s="231"/>
      <c r="G31" s="231"/>
      <c r="H31" s="231"/>
      <c r="I31" s="231"/>
      <c r="J31" s="237"/>
      <c r="K31" s="237"/>
      <c r="L31" s="237"/>
      <c r="M31" s="237"/>
      <c r="N31" s="237"/>
      <c r="O31" s="237"/>
      <c r="P31" s="237"/>
      <c r="Q31" s="237"/>
      <c r="R31" s="231"/>
    </row>
    <row r="32" spans="2:18" ht="14.1" customHeight="1">
      <c r="B32" s="240" t="s">
        <v>161</v>
      </c>
      <c r="C32" s="241"/>
      <c r="D32" s="226">
        <v>6315667661</v>
      </c>
      <c r="E32" s="227"/>
      <c r="F32" s="226">
        <v>13825891393</v>
      </c>
      <c r="G32" s="227"/>
      <c r="H32" s="226">
        <v>2058101430</v>
      </c>
      <c r="I32" s="228"/>
      <c r="J32" s="242">
        <v>1579762315</v>
      </c>
      <c r="K32" s="242"/>
      <c r="L32" s="242">
        <f>399870225+3</f>
        <v>399870228</v>
      </c>
      <c r="M32" s="242">
        <v>399870225</v>
      </c>
      <c r="N32" s="242">
        <v>426799436</v>
      </c>
      <c r="O32" s="242">
        <v>426799436</v>
      </c>
      <c r="P32" s="242">
        <f>9758608820+88</f>
        <v>9758608908</v>
      </c>
      <c r="Q32" s="242">
        <v>9758608820</v>
      </c>
      <c r="R32" s="97">
        <f>D32+F32+H32+J32+L32+N32+P32</f>
        <v>34364701371</v>
      </c>
    </row>
    <row r="33" spans="2:19" ht="14.1" customHeight="1">
      <c r="B33" s="233" t="s">
        <v>172</v>
      </c>
      <c r="C33" s="233"/>
      <c r="D33" s="226">
        <v>5166694002</v>
      </c>
      <c r="E33" s="227">
        <v>5166694002</v>
      </c>
      <c r="F33" s="226">
        <v>4867025652</v>
      </c>
      <c r="G33" s="227">
        <v>4867025652</v>
      </c>
      <c r="H33" s="226">
        <v>1227833769</v>
      </c>
      <c r="I33" s="228">
        <v>1227833769</v>
      </c>
      <c r="J33" s="242">
        <v>856909689</v>
      </c>
      <c r="K33" s="242">
        <v>856909689</v>
      </c>
      <c r="L33" s="242">
        <v>165910450</v>
      </c>
      <c r="M33" s="242">
        <v>165910450</v>
      </c>
      <c r="N33" s="242">
        <v>182371862</v>
      </c>
      <c r="O33" s="242">
        <v>182371862</v>
      </c>
      <c r="P33" s="242">
        <f>7819401072+88</f>
        <v>7819401160</v>
      </c>
      <c r="Q33" s="242">
        <v>7819401072</v>
      </c>
      <c r="R33" s="97">
        <f>D33+F33+H33+J33+L33+N33+P33</f>
        <v>20286146584</v>
      </c>
    </row>
    <row r="34" spans="2:19" ht="14.1" customHeight="1">
      <c r="B34" s="233" t="s">
        <v>163</v>
      </c>
      <c r="C34" s="233"/>
      <c r="D34" s="226"/>
      <c r="E34" s="227"/>
      <c r="F34" s="226"/>
      <c r="G34" s="227"/>
      <c r="H34" s="226"/>
      <c r="I34" s="228"/>
      <c r="J34" s="242"/>
      <c r="K34" s="242"/>
      <c r="L34" s="242"/>
      <c r="M34" s="242"/>
      <c r="N34" s="242"/>
      <c r="O34" s="242"/>
      <c r="P34" s="242"/>
      <c r="Q34" s="242"/>
      <c r="R34" s="97"/>
    </row>
    <row r="35" spans="2:19" ht="14.1" customHeight="1">
      <c r="B35" s="225" t="s">
        <v>164</v>
      </c>
      <c r="C35" s="225"/>
      <c r="D35" s="226">
        <v>1084000742</v>
      </c>
      <c r="E35" s="227">
        <v>1084000742</v>
      </c>
      <c r="F35" s="226">
        <v>8247033615</v>
      </c>
      <c r="G35" s="227">
        <v>8020430222</v>
      </c>
      <c r="H35" s="226">
        <v>549545749</v>
      </c>
      <c r="I35" s="228">
        <v>537844115</v>
      </c>
      <c r="J35" s="242">
        <v>633431317</v>
      </c>
      <c r="K35" s="242">
        <v>599942167</v>
      </c>
      <c r="L35" s="242">
        <f>191777581+3</f>
        <v>191777584</v>
      </c>
      <c r="M35" s="242">
        <v>191777581</v>
      </c>
      <c r="N35" s="242">
        <v>205097418</v>
      </c>
      <c r="O35" s="242">
        <v>178181385</v>
      </c>
      <c r="P35" s="242">
        <v>1034306972</v>
      </c>
      <c r="Q35" s="242"/>
      <c r="R35" s="97">
        <f>D35+F35+H35+J35+L35+N35+P35</f>
        <v>11945193397</v>
      </c>
    </row>
    <row r="36" spans="2:19" ht="14.1" customHeight="1">
      <c r="B36" s="233" t="s">
        <v>165</v>
      </c>
      <c r="C36" s="233"/>
      <c r="D36" s="226">
        <v>64972917</v>
      </c>
      <c r="E36" s="227">
        <v>64972917</v>
      </c>
      <c r="F36" s="226">
        <v>701669325</v>
      </c>
      <c r="G36" s="227">
        <v>701669325</v>
      </c>
      <c r="H36" s="226">
        <v>43458112</v>
      </c>
      <c r="I36" s="228">
        <v>43458112</v>
      </c>
      <c r="J36" s="242">
        <v>2376008</v>
      </c>
      <c r="K36" s="242">
        <v>2376008</v>
      </c>
      <c r="L36" s="242">
        <v>42182194</v>
      </c>
      <c r="M36" s="242">
        <v>42182194</v>
      </c>
      <c r="N36" s="242">
        <v>24474756</v>
      </c>
      <c r="O36" s="242">
        <v>24474756</v>
      </c>
      <c r="P36" s="242">
        <v>776719575</v>
      </c>
      <c r="Q36" s="242">
        <v>776719575</v>
      </c>
      <c r="R36" s="97">
        <f>D36+F36+H36+J36+L36+N36+P36</f>
        <v>1655852887</v>
      </c>
    </row>
    <row r="37" spans="2:19" ht="14.1" customHeight="1">
      <c r="B37" s="233" t="s">
        <v>166</v>
      </c>
      <c r="C37" s="233"/>
      <c r="D37" s="226"/>
      <c r="E37" s="227"/>
      <c r="F37" s="226">
        <v>1</v>
      </c>
      <c r="G37" s="227">
        <v>1</v>
      </c>
      <c r="H37" s="226"/>
      <c r="I37" s="228"/>
      <c r="J37" s="242">
        <v>1</v>
      </c>
      <c r="K37" s="242">
        <v>1</v>
      </c>
      <c r="L37" s="242"/>
      <c r="M37" s="242"/>
      <c r="N37" s="242"/>
      <c r="O37" s="242"/>
      <c r="P37" s="242">
        <v>1</v>
      </c>
      <c r="Q37" s="242">
        <v>1</v>
      </c>
      <c r="R37" s="97">
        <f>D37+F37+H37+J37+L37+N37+P37</f>
        <v>3</v>
      </c>
    </row>
    <row r="38" spans="2:19" ht="14.1" customHeight="1">
      <c r="B38" s="225" t="s">
        <v>167</v>
      </c>
      <c r="C38" s="225"/>
      <c r="D38" s="226"/>
      <c r="E38" s="227"/>
      <c r="F38" s="226"/>
      <c r="G38" s="227"/>
      <c r="H38" s="226"/>
      <c r="I38" s="228"/>
      <c r="J38" s="242">
        <v>87045300</v>
      </c>
      <c r="K38" s="242">
        <v>87045300</v>
      </c>
      <c r="L38" s="242"/>
      <c r="M38" s="242"/>
      <c r="N38" s="242"/>
      <c r="O38" s="242"/>
      <c r="P38" s="242"/>
      <c r="Q38" s="242"/>
      <c r="R38" s="97">
        <f>D38+F38+H38+J38+L38+N38+P38</f>
        <v>87045300</v>
      </c>
    </row>
    <row r="39" spans="2:19" ht="14.1" customHeight="1">
      <c r="B39" s="233" t="s">
        <v>168</v>
      </c>
      <c r="C39" s="233"/>
      <c r="D39" s="226"/>
      <c r="E39" s="227"/>
      <c r="F39" s="226"/>
      <c r="G39" s="227"/>
      <c r="H39" s="226"/>
      <c r="I39" s="228"/>
      <c r="J39" s="242"/>
      <c r="K39" s="242"/>
      <c r="L39" s="242"/>
      <c r="M39" s="242"/>
      <c r="N39" s="242"/>
      <c r="O39" s="242"/>
      <c r="P39" s="242"/>
      <c r="Q39" s="242"/>
      <c r="R39" s="97"/>
    </row>
    <row r="40" spans="2:19" ht="14.1" customHeight="1">
      <c r="B40" s="233" t="s">
        <v>169</v>
      </c>
      <c r="C40" s="233"/>
      <c r="D40" s="226"/>
      <c r="E40" s="227"/>
      <c r="F40" s="226"/>
      <c r="G40" s="227"/>
      <c r="H40" s="226"/>
      <c r="I40" s="227"/>
      <c r="J40" s="243"/>
      <c r="K40" s="244"/>
      <c r="L40" s="243"/>
      <c r="M40" s="244"/>
      <c r="N40" s="243"/>
      <c r="O40" s="244"/>
      <c r="P40" s="243"/>
      <c r="Q40" s="244"/>
      <c r="R40" s="98"/>
    </row>
    <row r="41" spans="2:19" ht="14.1" customHeight="1">
      <c r="B41" s="233" t="s">
        <v>170</v>
      </c>
      <c r="C41" s="233"/>
      <c r="D41" s="226"/>
      <c r="E41" s="227"/>
      <c r="F41" s="226">
        <v>10162800</v>
      </c>
      <c r="G41" s="227"/>
      <c r="H41" s="226">
        <v>237263800</v>
      </c>
      <c r="I41" s="227"/>
      <c r="J41" s="226"/>
      <c r="K41" s="227"/>
      <c r="L41" s="226"/>
      <c r="M41" s="227"/>
      <c r="N41" s="226">
        <v>14855400</v>
      </c>
      <c r="O41" s="227"/>
      <c r="P41" s="226">
        <v>128181200</v>
      </c>
      <c r="Q41" s="227"/>
      <c r="R41" s="98">
        <f>D41+F41+H41+J41+L41+N41+P41</f>
        <v>390463200</v>
      </c>
    </row>
    <row r="42" spans="2:19" ht="14.1" customHeight="1">
      <c r="B42" s="245" t="s">
        <v>171</v>
      </c>
      <c r="C42" s="246"/>
      <c r="D42" s="226">
        <v>39007918910</v>
      </c>
      <c r="E42" s="227"/>
      <c r="F42" s="226">
        <v>271665317</v>
      </c>
      <c r="G42" s="227"/>
      <c r="H42" s="226"/>
      <c r="I42" s="227"/>
      <c r="J42" s="226"/>
      <c r="K42" s="227"/>
      <c r="L42" s="226">
        <v>783610624</v>
      </c>
      <c r="M42" s="227"/>
      <c r="N42" s="226">
        <v>8284830</v>
      </c>
      <c r="O42" s="227"/>
      <c r="P42" s="226">
        <v>2</v>
      </c>
      <c r="Q42" s="227"/>
      <c r="R42" s="98">
        <f>D42+F42+H42+J42+L42+N42+P42</f>
        <v>40071479683</v>
      </c>
      <c r="S42" s="99"/>
    </row>
    <row r="43" spans="2:19" ht="14.1" customHeight="1">
      <c r="B43" s="233" t="s">
        <v>172</v>
      </c>
      <c r="C43" s="233"/>
      <c r="D43" s="226">
        <v>5099154813</v>
      </c>
      <c r="E43" s="227"/>
      <c r="F43" s="226"/>
      <c r="G43" s="227"/>
      <c r="H43" s="226"/>
      <c r="I43" s="227"/>
      <c r="J43" s="226"/>
      <c r="K43" s="227"/>
      <c r="L43" s="226">
        <v>19</v>
      </c>
      <c r="M43" s="227" t="s">
        <v>173</v>
      </c>
      <c r="N43" s="226"/>
      <c r="O43" s="227"/>
      <c r="P43" s="226"/>
      <c r="Q43" s="227"/>
      <c r="R43" s="98">
        <f>D43+F43+H43+J43+L43+N43+P43</f>
        <v>5099154832</v>
      </c>
    </row>
    <row r="44" spans="2:19" ht="14.1" customHeight="1">
      <c r="B44" s="233" t="s">
        <v>164</v>
      </c>
      <c r="C44" s="233"/>
      <c r="D44" s="226">
        <v>179513003</v>
      </c>
      <c r="E44" s="227"/>
      <c r="F44" s="226"/>
      <c r="G44" s="227"/>
      <c r="H44" s="226"/>
      <c r="I44" s="227"/>
      <c r="J44" s="226"/>
      <c r="K44" s="227"/>
      <c r="L44" s="226"/>
      <c r="M44" s="227"/>
      <c r="N44" s="226"/>
      <c r="O44" s="227"/>
      <c r="P44" s="226"/>
      <c r="Q44" s="227"/>
      <c r="R44" s="98">
        <f>D44+F44+H44+J44+L44+N44+P44</f>
        <v>179513003</v>
      </c>
    </row>
    <row r="45" spans="2:19" ht="14.1" customHeight="1">
      <c r="B45" s="225" t="s">
        <v>165</v>
      </c>
      <c r="C45" s="225"/>
      <c r="D45" s="226">
        <v>33437072856</v>
      </c>
      <c r="E45" s="227"/>
      <c r="F45" s="226">
        <v>271665317</v>
      </c>
      <c r="G45" s="227"/>
      <c r="H45" s="226"/>
      <c r="I45" s="227"/>
      <c r="J45" s="226"/>
      <c r="K45" s="227"/>
      <c r="L45" s="226">
        <v>783610605</v>
      </c>
      <c r="M45" s="227"/>
      <c r="N45" s="226">
        <v>8284830</v>
      </c>
      <c r="O45" s="227"/>
      <c r="P45" s="226">
        <v>2</v>
      </c>
      <c r="Q45" s="227"/>
      <c r="R45" s="98">
        <f>D45+F45+H45+J45+L45+N45+P45</f>
        <v>34500633610</v>
      </c>
    </row>
    <row r="46" spans="2:19" ht="14.1" customHeight="1">
      <c r="B46" s="233" t="s">
        <v>169</v>
      </c>
      <c r="C46" s="233"/>
      <c r="D46" s="226"/>
      <c r="E46" s="227"/>
      <c r="F46" s="226"/>
      <c r="G46" s="227"/>
      <c r="H46" s="226"/>
      <c r="I46" s="227"/>
      <c r="J46" s="226"/>
      <c r="K46" s="227"/>
      <c r="L46" s="226"/>
      <c r="M46" s="227"/>
      <c r="N46" s="226"/>
      <c r="O46" s="227"/>
      <c r="P46" s="226"/>
      <c r="Q46" s="227"/>
      <c r="R46" s="98"/>
    </row>
    <row r="47" spans="2:19" ht="14.1" customHeight="1">
      <c r="B47" s="225" t="s">
        <v>170</v>
      </c>
      <c r="C47" s="225"/>
      <c r="D47" s="226">
        <v>292178238</v>
      </c>
      <c r="E47" s="227"/>
      <c r="F47" s="226"/>
      <c r="G47" s="227"/>
      <c r="H47" s="226"/>
      <c r="I47" s="227"/>
      <c r="J47" s="226"/>
      <c r="K47" s="227"/>
      <c r="L47" s="226"/>
      <c r="M47" s="227"/>
      <c r="N47" s="226"/>
      <c r="O47" s="227"/>
      <c r="P47" s="226"/>
      <c r="Q47" s="227"/>
      <c r="R47" s="98">
        <f>D47+F47+H47+J47+L47+N47+P47</f>
        <v>292178238</v>
      </c>
    </row>
    <row r="48" spans="2:19" ht="14.1" customHeight="1">
      <c r="B48" s="248" t="s">
        <v>174</v>
      </c>
      <c r="C48" s="249"/>
      <c r="D48" s="226">
        <v>61391654</v>
      </c>
      <c r="E48" s="227"/>
      <c r="F48" s="226">
        <v>1019791072</v>
      </c>
      <c r="G48" s="227"/>
      <c r="H48" s="226">
        <v>864007</v>
      </c>
      <c r="I48" s="227"/>
      <c r="J48" s="226">
        <v>31158434</v>
      </c>
      <c r="K48" s="227"/>
      <c r="L48" s="226">
        <v>9075241</v>
      </c>
      <c r="M48" s="227"/>
      <c r="N48" s="226">
        <v>167982459</v>
      </c>
      <c r="O48" s="227"/>
      <c r="P48" s="226">
        <v>131578922</v>
      </c>
      <c r="Q48" s="227"/>
      <c r="R48" s="98">
        <f>D48+F48+H48+J48+L48+N48+P48</f>
        <v>1421841789</v>
      </c>
    </row>
    <row r="49" spans="2:19" ht="13.5" customHeight="1">
      <c r="B49" s="247" t="s">
        <v>175</v>
      </c>
      <c r="C49" s="247"/>
      <c r="D49" s="226">
        <f>D32+D42+D48</f>
        <v>45384978225</v>
      </c>
      <c r="E49" s="227"/>
      <c r="F49" s="226">
        <f>F32+F42+F48</f>
        <v>15117347782</v>
      </c>
      <c r="G49" s="227"/>
      <c r="H49" s="226">
        <f>H32+H48</f>
        <v>2058965437</v>
      </c>
      <c r="I49" s="227"/>
      <c r="J49" s="226">
        <f>J32+J48</f>
        <v>1610920749</v>
      </c>
      <c r="K49" s="227"/>
      <c r="L49" s="226">
        <f>L32+L42+L48</f>
        <v>1192556093</v>
      </c>
      <c r="M49" s="227"/>
      <c r="N49" s="226">
        <f>N32+N42+N48</f>
        <v>603066725</v>
      </c>
      <c r="O49" s="227"/>
      <c r="P49" s="226">
        <f>P32+P42+P48</f>
        <v>9890187832</v>
      </c>
      <c r="Q49" s="227"/>
      <c r="R49" s="98">
        <f>R32+R42+R48</f>
        <v>75858022843</v>
      </c>
    </row>
    <row r="50" spans="2:19" ht="3" customHeight="1"/>
    <row r="51" spans="2:19" ht="5.0999999999999996" customHeight="1">
      <c r="S51" s="100"/>
    </row>
    <row r="54" spans="2:19">
      <c r="D54" s="215"/>
      <c r="E54" s="216"/>
      <c r="F54" s="215"/>
      <c r="G54" s="216"/>
      <c r="H54" s="215"/>
      <c r="I54" s="216"/>
      <c r="J54" s="215"/>
      <c r="K54" s="216"/>
      <c r="L54" s="215"/>
      <c r="M54" s="216"/>
      <c r="N54" s="215"/>
      <c r="O54" s="216"/>
      <c r="P54" s="215"/>
      <c r="Q54" s="216"/>
    </row>
    <row r="55" spans="2:19"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</row>
  </sheetData>
  <mergeCells count="319">
    <mergeCell ref="N49:O49"/>
    <mergeCell ref="P49:Q49"/>
    <mergeCell ref="B49:C49"/>
    <mergeCell ref="D49:E49"/>
    <mergeCell ref="F49:G49"/>
    <mergeCell ref="H49:I49"/>
    <mergeCell ref="J49:K49"/>
    <mergeCell ref="L49:M49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7:C47"/>
    <mergeCell ref="D47:E47"/>
    <mergeCell ref="F47:G47"/>
    <mergeCell ref="H47:I47"/>
    <mergeCell ref="J47:K47"/>
    <mergeCell ref="L47:M47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N26:O26"/>
    <mergeCell ref="P26:Q26"/>
    <mergeCell ref="B30:C31"/>
    <mergeCell ref="D30:E31"/>
    <mergeCell ref="F30:G31"/>
    <mergeCell ref="H30:I31"/>
    <mergeCell ref="J30:K31"/>
    <mergeCell ref="L30:M31"/>
    <mergeCell ref="N30:O31"/>
    <mergeCell ref="P30:Q31"/>
    <mergeCell ref="B26:C26"/>
    <mergeCell ref="D26:E26"/>
    <mergeCell ref="F26:G26"/>
    <mergeCell ref="H26:I26"/>
    <mergeCell ref="J26:K26"/>
    <mergeCell ref="L26:M26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B8:C8"/>
    <mergeCell ref="D8:E8"/>
    <mergeCell ref="F8:G8"/>
    <mergeCell ref="H8:I8"/>
    <mergeCell ref="J8:K8"/>
    <mergeCell ref="L8:M8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D54:E54"/>
    <mergeCell ref="F54:G54"/>
    <mergeCell ref="H54:I54"/>
    <mergeCell ref="J54:K54"/>
    <mergeCell ref="L54:M54"/>
    <mergeCell ref="N54:O54"/>
    <mergeCell ref="P54:Q54"/>
    <mergeCell ref="E55:P55"/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</mergeCells>
  <phoneticPr fontId="2"/>
  <printOptions horizontalCentered="1"/>
  <pageMargins left="0" right="0" top="0" bottom="0" header="0.31496062992125984" footer="0.31496062992125984"/>
  <pageSetup paperSize="9" scale="6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5"/>
  <sheetViews>
    <sheetView view="pageBreakPreview" zoomScale="120" zoomScaleNormal="100" zoomScaleSheetLayoutView="120" workbookViewId="0">
      <selection activeCell="B2" sqref="B2"/>
    </sheetView>
  </sheetViews>
  <sheetFormatPr defaultRowHeight="10.5"/>
  <cols>
    <col min="1" max="1" width="3.625" style="169" customWidth="1"/>
    <col min="2" max="2" width="7.625" style="169" customWidth="1"/>
    <col min="3" max="3" width="4.125" style="169" customWidth="1"/>
    <col min="4" max="4" width="25" style="169" customWidth="1"/>
    <col min="5" max="5" width="18.25" style="169" customWidth="1"/>
    <col min="6" max="6" width="10.375" style="169" customWidth="1"/>
    <col min="7" max="7" width="29.75" style="169" customWidth="1"/>
    <col min="8" max="8" width="1" style="169" customWidth="1"/>
    <col min="9" max="9" width="1.5" style="169" customWidth="1"/>
    <col min="10" max="10" width="12.875" style="169" bestFit="1" customWidth="1"/>
    <col min="11" max="16384" width="9" style="169"/>
  </cols>
  <sheetData>
    <row r="1" spans="1:8" ht="33.75" customHeight="1"/>
    <row r="2" spans="1:8">
      <c r="A2" s="170"/>
      <c r="B2" s="171" t="s">
        <v>111</v>
      </c>
      <c r="C2" s="170"/>
      <c r="D2" s="170"/>
      <c r="E2" s="170"/>
      <c r="F2" s="170"/>
      <c r="G2" s="170"/>
      <c r="H2" s="170"/>
    </row>
    <row r="3" spans="1:8">
      <c r="A3" s="170"/>
      <c r="B3" s="171" t="s">
        <v>112</v>
      </c>
      <c r="C3" s="172"/>
      <c r="D3" s="172"/>
      <c r="E3" s="170"/>
      <c r="F3" s="170"/>
      <c r="G3" s="173" t="s">
        <v>273</v>
      </c>
      <c r="H3" s="170"/>
    </row>
    <row r="4" spans="1:8" ht="24.95" customHeight="1">
      <c r="A4" s="170"/>
      <c r="B4" s="282" t="s">
        <v>12</v>
      </c>
      <c r="C4" s="282"/>
      <c r="D4" s="174" t="s">
        <v>113</v>
      </c>
      <c r="E4" s="174" t="s">
        <v>114</v>
      </c>
      <c r="F4" s="175" t="s">
        <v>115</v>
      </c>
      <c r="G4" s="174" t="s">
        <v>116</v>
      </c>
      <c r="H4" s="170"/>
    </row>
    <row r="5" spans="1:8" ht="18" customHeight="1">
      <c r="A5" s="170"/>
      <c r="B5" s="283" t="s">
        <v>117</v>
      </c>
      <c r="C5" s="284"/>
      <c r="D5" s="176" t="s">
        <v>274</v>
      </c>
      <c r="E5" s="177" t="s">
        <v>275</v>
      </c>
      <c r="F5" s="178">
        <v>756855000</v>
      </c>
      <c r="G5" s="179" t="s">
        <v>276</v>
      </c>
      <c r="H5" s="170"/>
    </row>
    <row r="6" spans="1:8" ht="18" customHeight="1">
      <c r="A6" s="170"/>
      <c r="B6" s="285"/>
      <c r="C6" s="286"/>
      <c r="D6" s="176" t="s">
        <v>308</v>
      </c>
      <c r="E6" s="177" t="s">
        <v>275</v>
      </c>
      <c r="F6" s="178">
        <v>338190717</v>
      </c>
      <c r="G6" s="182" t="s">
        <v>309</v>
      </c>
      <c r="H6" s="170"/>
    </row>
    <row r="7" spans="1:8" ht="18" customHeight="1">
      <c r="A7" s="170"/>
      <c r="B7" s="285"/>
      <c r="C7" s="286"/>
      <c r="D7" s="180" t="s">
        <v>277</v>
      </c>
      <c r="E7" s="177" t="s">
        <v>302</v>
      </c>
      <c r="F7" s="178">
        <v>143734863</v>
      </c>
      <c r="G7" s="181" t="s">
        <v>278</v>
      </c>
      <c r="H7" s="170"/>
    </row>
    <row r="8" spans="1:8" ht="18" customHeight="1">
      <c r="A8" s="170"/>
      <c r="B8" s="285"/>
      <c r="C8" s="286"/>
      <c r="D8" s="180" t="s">
        <v>279</v>
      </c>
      <c r="E8" s="177" t="s">
        <v>275</v>
      </c>
      <c r="F8" s="178">
        <v>69300000</v>
      </c>
      <c r="G8" s="182" t="s">
        <v>280</v>
      </c>
      <c r="H8" s="170"/>
    </row>
    <row r="9" spans="1:8" ht="18" customHeight="1">
      <c r="A9" s="170"/>
      <c r="B9" s="285"/>
      <c r="C9" s="286"/>
      <c r="D9" s="180" t="s">
        <v>310</v>
      </c>
      <c r="E9" s="177" t="s">
        <v>275</v>
      </c>
      <c r="F9" s="178">
        <v>35883000</v>
      </c>
      <c r="G9" s="182" t="s">
        <v>311</v>
      </c>
      <c r="H9" s="170"/>
    </row>
    <row r="10" spans="1:8" ht="18" customHeight="1">
      <c r="A10" s="170"/>
      <c r="B10" s="285"/>
      <c r="C10" s="286"/>
      <c r="D10" s="180" t="s">
        <v>281</v>
      </c>
      <c r="E10" s="177" t="s">
        <v>275</v>
      </c>
      <c r="F10" s="178">
        <v>35488000</v>
      </c>
      <c r="G10" s="181" t="s">
        <v>282</v>
      </c>
      <c r="H10" s="170"/>
    </row>
    <row r="11" spans="1:8" ht="18" customHeight="1">
      <c r="A11" s="170"/>
      <c r="B11" s="285"/>
      <c r="C11" s="286"/>
      <c r="D11" s="183" t="s">
        <v>283</v>
      </c>
      <c r="E11" s="177" t="s">
        <v>284</v>
      </c>
      <c r="F11" s="184">
        <v>27094000</v>
      </c>
      <c r="G11" s="179" t="s">
        <v>285</v>
      </c>
      <c r="H11" s="170"/>
    </row>
    <row r="12" spans="1:8" ht="18" customHeight="1">
      <c r="A12" s="170"/>
      <c r="B12" s="285"/>
      <c r="C12" s="286"/>
      <c r="D12" s="183" t="s">
        <v>2</v>
      </c>
      <c r="E12" s="177"/>
      <c r="F12" s="184">
        <v>63581990</v>
      </c>
      <c r="G12" s="179"/>
      <c r="H12" s="170"/>
    </row>
    <row r="13" spans="1:8" ht="18" customHeight="1">
      <c r="A13" s="170"/>
      <c r="B13" s="287"/>
      <c r="C13" s="288"/>
      <c r="D13" s="185" t="s">
        <v>118</v>
      </c>
      <c r="E13" s="186"/>
      <c r="F13" s="187">
        <f>SUM(F5:F12)</f>
        <v>1470127570</v>
      </c>
      <c r="G13" s="188"/>
      <c r="H13" s="170"/>
    </row>
    <row r="14" spans="1:8" ht="18" customHeight="1">
      <c r="A14" s="170"/>
      <c r="B14" s="289" t="s">
        <v>119</v>
      </c>
      <c r="C14" s="290"/>
      <c r="D14" s="176" t="s">
        <v>305</v>
      </c>
      <c r="E14" s="189" t="s">
        <v>306</v>
      </c>
      <c r="F14" s="184">
        <v>902619277</v>
      </c>
      <c r="G14" s="179" t="s">
        <v>307</v>
      </c>
      <c r="H14" s="170"/>
    </row>
    <row r="15" spans="1:8" ht="18" customHeight="1">
      <c r="A15" s="170"/>
      <c r="B15" s="291"/>
      <c r="C15" s="292"/>
      <c r="D15" s="176" t="s">
        <v>286</v>
      </c>
      <c r="E15" s="189" t="s">
        <v>287</v>
      </c>
      <c r="F15" s="184">
        <v>676929000</v>
      </c>
      <c r="G15" s="179" t="s">
        <v>288</v>
      </c>
      <c r="H15" s="170"/>
    </row>
    <row r="16" spans="1:8" ht="18" customHeight="1">
      <c r="A16" s="170"/>
      <c r="B16" s="291"/>
      <c r="C16" s="292"/>
      <c r="D16" s="183" t="s">
        <v>303</v>
      </c>
      <c r="E16" s="177" t="s">
        <v>304</v>
      </c>
      <c r="F16" s="184">
        <v>672650000</v>
      </c>
      <c r="G16" s="179" t="s">
        <v>289</v>
      </c>
      <c r="H16" s="170"/>
    </row>
    <row r="17" spans="1:10" ht="18" customHeight="1">
      <c r="A17" s="170"/>
      <c r="B17" s="291"/>
      <c r="C17" s="292"/>
      <c r="D17" s="183" t="s">
        <v>290</v>
      </c>
      <c r="E17" s="177" t="s">
        <v>291</v>
      </c>
      <c r="F17" s="184">
        <v>442890000</v>
      </c>
      <c r="G17" s="182" t="s">
        <v>292</v>
      </c>
      <c r="H17" s="170"/>
    </row>
    <row r="18" spans="1:10" ht="18" customHeight="1">
      <c r="A18" s="170"/>
      <c r="B18" s="291"/>
      <c r="C18" s="292"/>
      <c r="D18" s="183" t="s">
        <v>293</v>
      </c>
      <c r="E18" s="177" t="s">
        <v>299</v>
      </c>
      <c r="F18" s="184">
        <v>270631000</v>
      </c>
      <c r="G18" s="179" t="s">
        <v>289</v>
      </c>
      <c r="H18" s="170"/>
    </row>
    <row r="19" spans="1:10" ht="18" customHeight="1">
      <c r="A19" s="170"/>
      <c r="B19" s="291"/>
      <c r="C19" s="292"/>
      <c r="D19" s="183" t="s">
        <v>297</v>
      </c>
      <c r="E19" s="177" t="s">
        <v>298</v>
      </c>
      <c r="F19" s="184">
        <v>250798000</v>
      </c>
      <c r="G19" s="179" t="s">
        <v>289</v>
      </c>
      <c r="H19" s="170"/>
    </row>
    <row r="20" spans="1:10" ht="18" customHeight="1">
      <c r="A20" s="170"/>
      <c r="B20" s="291"/>
      <c r="C20" s="292"/>
      <c r="D20" s="183" t="s">
        <v>294</v>
      </c>
      <c r="E20" s="177" t="s">
        <v>295</v>
      </c>
      <c r="F20" s="184">
        <v>44634122</v>
      </c>
      <c r="G20" s="179" t="s">
        <v>296</v>
      </c>
      <c r="H20" s="170"/>
    </row>
    <row r="21" spans="1:10" ht="18" customHeight="1">
      <c r="A21" s="170"/>
      <c r="B21" s="291"/>
      <c r="C21" s="292"/>
      <c r="D21" s="183" t="s">
        <v>2</v>
      </c>
      <c r="E21" s="177"/>
      <c r="F21" s="184">
        <v>547560046</v>
      </c>
      <c r="G21" s="179"/>
      <c r="H21" s="170"/>
    </row>
    <row r="22" spans="1:10" ht="18" customHeight="1">
      <c r="A22" s="170"/>
      <c r="B22" s="293"/>
      <c r="C22" s="294"/>
      <c r="D22" s="190" t="s">
        <v>118</v>
      </c>
      <c r="E22" s="186"/>
      <c r="F22" s="187">
        <f>SUM(F14:F21)</f>
        <v>3808711445</v>
      </c>
      <c r="G22" s="191"/>
      <c r="H22" s="170"/>
      <c r="J22" s="192"/>
    </row>
    <row r="23" spans="1:10" ht="18" customHeight="1">
      <c r="A23" s="170"/>
      <c r="B23" s="295" t="s">
        <v>13</v>
      </c>
      <c r="C23" s="296"/>
      <c r="D23" s="191"/>
      <c r="E23" s="186"/>
      <c r="F23" s="178">
        <f>F13+F22</f>
        <v>5278839015</v>
      </c>
      <c r="G23" s="191"/>
      <c r="H23" s="170"/>
      <c r="J23" s="193"/>
    </row>
    <row r="24" spans="1:10" ht="3.75" customHeight="1">
      <c r="A24" s="170"/>
      <c r="B24" s="170"/>
      <c r="C24" s="170"/>
      <c r="D24" s="170"/>
      <c r="E24" s="170"/>
      <c r="F24" s="170"/>
      <c r="G24" s="170"/>
      <c r="H24" s="170"/>
    </row>
    <row r="25" spans="1:10" ht="12" customHeight="1"/>
  </sheetData>
  <mergeCells count="4">
    <mergeCell ref="B4:C4"/>
    <mergeCell ref="B5:C13"/>
    <mergeCell ref="B14:C22"/>
    <mergeCell ref="B23:C23"/>
  </mergeCells>
  <phoneticPr fontId="2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11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F23"/>
  <sheetViews>
    <sheetView view="pageBreakPreview" zoomScale="120" zoomScaleNormal="100" zoomScaleSheetLayoutView="120" workbookViewId="0">
      <selection activeCell="B2" sqref="B2:F2"/>
    </sheetView>
  </sheetViews>
  <sheetFormatPr defaultRowHeight="13.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0.75" customWidth="1"/>
    <col min="8" max="8" width="16.75" customWidth="1"/>
  </cols>
  <sheetData>
    <row r="1" spans="2:6" ht="27.75" customHeight="1"/>
    <row r="2" spans="2:6" ht="15" customHeight="1">
      <c r="B2" s="297" t="s">
        <v>120</v>
      </c>
      <c r="C2" s="298"/>
      <c r="D2" s="298"/>
      <c r="E2" s="298"/>
      <c r="F2" s="298"/>
    </row>
    <row r="3" spans="2:6" ht="14.25" customHeight="1">
      <c r="B3" s="59" t="s">
        <v>121</v>
      </c>
      <c r="F3" s="60" t="s">
        <v>188</v>
      </c>
    </row>
    <row r="4" spans="2:6">
      <c r="B4" s="61" t="s">
        <v>122</v>
      </c>
      <c r="C4" s="62" t="s">
        <v>104</v>
      </c>
      <c r="D4" s="63" t="s">
        <v>123</v>
      </c>
      <c r="E4" s="63"/>
      <c r="F4" s="64" t="s">
        <v>1</v>
      </c>
    </row>
    <row r="5" spans="2:6">
      <c r="B5" s="299" t="s">
        <v>124</v>
      </c>
      <c r="C5" s="302" t="s">
        <v>10</v>
      </c>
      <c r="D5" s="65" t="s">
        <v>125</v>
      </c>
      <c r="E5" s="66"/>
      <c r="F5" s="194">
        <v>7022684815</v>
      </c>
    </row>
    <row r="6" spans="2:6">
      <c r="B6" s="300"/>
      <c r="C6" s="303"/>
      <c r="D6" s="65" t="s">
        <v>126</v>
      </c>
      <c r="E6" s="66"/>
      <c r="F6" s="194">
        <v>5655337000</v>
      </c>
    </row>
    <row r="7" spans="2:6">
      <c r="B7" s="300"/>
      <c r="C7" s="303"/>
      <c r="D7" s="65" t="s">
        <v>127</v>
      </c>
      <c r="E7" s="66"/>
      <c r="F7" s="194">
        <v>216010861</v>
      </c>
    </row>
    <row r="8" spans="2:6">
      <c r="B8" s="300"/>
      <c r="C8" s="303"/>
      <c r="D8" s="65" t="s">
        <v>300</v>
      </c>
      <c r="E8" s="66"/>
      <c r="F8" s="194">
        <v>907453000</v>
      </c>
    </row>
    <row r="9" spans="2:6">
      <c r="B9" s="300"/>
      <c r="C9" s="303"/>
      <c r="D9" s="65" t="s">
        <v>301</v>
      </c>
      <c r="E9" s="66"/>
      <c r="F9" s="194">
        <v>341267094</v>
      </c>
    </row>
    <row r="10" spans="2:6">
      <c r="B10" s="300"/>
      <c r="C10" s="303"/>
      <c r="D10" s="67" t="s">
        <v>2</v>
      </c>
      <c r="E10" s="66"/>
      <c r="F10" s="194">
        <v>1350283670</v>
      </c>
    </row>
    <row r="11" spans="2:6">
      <c r="B11" s="300"/>
      <c r="C11" s="304"/>
      <c r="D11" s="305" t="s">
        <v>128</v>
      </c>
      <c r="E11" s="306"/>
      <c r="F11" s="194">
        <f>SUM(F5:F10)</f>
        <v>15493036440</v>
      </c>
    </row>
    <row r="12" spans="2:6" ht="13.5" customHeight="1">
      <c r="B12" s="300"/>
      <c r="C12" s="307" t="s">
        <v>11</v>
      </c>
      <c r="D12" s="309" t="s">
        <v>129</v>
      </c>
      <c r="E12" s="66" t="s">
        <v>130</v>
      </c>
      <c r="F12" s="194">
        <v>200633400</v>
      </c>
    </row>
    <row r="13" spans="2:6">
      <c r="B13" s="300"/>
      <c r="C13" s="308"/>
      <c r="D13" s="310"/>
      <c r="E13" s="66" t="s">
        <v>131</v>
      </c>
      <c r="F13" s="194">
        <v>12965000</v>
      </c>
    </row>
    <row r="14" spans="2:6">
      <c r="B14" s="300"/>
      <c r="C14" s="303"/>
      <c r="D14" s="311"/>
      <c r="E14" s="166" t="s">
        <v>118</v>
      </c>
      <c r="F14" s="194">
        <f>SUM(F12:F13)</f>
        <v>213598400</v>
      </c>
    </row>
    <row r="15" spans="2:6" ht="13.5" customHeight="1">
      <c r="B15" s="300"/>
      <c r="C15" s="303"/>
      <c r="D15" s="309" t="s">
        <v>132</v>
      </c>
      <c r="E15" s="66" t="s">
        <v>130</v>
      </c>
      <c r="F15" s="194">
        <v>2436458256</v>
      </c>
    </row>
    <row r="16" spans="2:6">
      <c r="B16" s="300"/>
      <c r="C16" s="303"/>
      <c r="D16" s="310"/>
      <c r="E16" s="66" t="s">
        <v>131</v>
      </c>
      <c r="F16" s="194">
        <v>2346799565</v>
      </c>
    </row>
    <row r="17" spans="2:6">
      <c r="B17" s="300"/>
      <c r="C17" s="303"/>
      <c r="D17" s="311"/>
      <c r="E17" s="166" t="s">
        <v>118</v>
      </c>
      <c r="F17" s="194">
        <f>SUM(F15:F16)</f>
        <v>4783257821</v>
      </c>
    </row>
    <row r="18" spans="2:6">
      <c r="B18" s="300"/>
      <c r="C18" s="303"/>
      <c r="D18" s="309" t="s">
        <v>312</v>
      </c>
      <c r="E18" s="66" t="s">
        <v>130</v>
      </c>
      <c r="F18" s="194">
        <v>95211000</v>
      </c>
    </row>
    <row r="19" spans="2:6">
      <c r="B19" s="300"/>
      <c r="C19" s="303"/>
      <c r="D19" s="310"/>
      <c r="E19" s="66" t="s">
        <v>131</v>
      </c>
      <c r="F19" s="194">
        <v>16848000</v>
      </c>
    </row>
    <row r="20" spans="2:6">
      <c r="B20" s="300"/>
      <c r="C20" s="303"/>
      <c r="D20" s="311"/>
      <c r="E20" s="168" t="s">
        <v>118</v>
      </c>
      <c r="F20" s="194">
        <f>SUM(F18:F19)</f>
        <v>112059000</v>
      </c>
    </row>
    <row r="21" spans="2:6">
      <c r="B21" s="300"/>
      <c r="C21" s="304"/>
      <c r="D21" s="305" t="s">
        <v>128</v>
      </c>
      <c r="E21" s="306"/>
      <c r="F21" s="194">
        <f>F14+F17+F20</f>
        <v>5108915221</v>
      </c>
    </row>
    <row r="22" spans="2:6">
      <c r="B22" s="301"/>
      <c r="C22" s="312" t="s">
        <v>9</v>
      </c>
      <c r="D22" s="313"/>
      <c r="E22" s="314"/>
      <c r="F22" s="194">
        <f>F11+F21</f>
        <v>20601951661</v>
      </c>
    </row>
    <row r="23" spans="2:6" ht="1.9" customHeight="1"/>
  </sheetData>
  <mergeCells count="10">
    <mergeCell ref="B2:F2"/>
    <mergeCell ref="B5:B22"/>
    <mergeCell ref="C5:C11"/>
    <mergeCell ref="D11:E11"/>
    <mergeCell ref="C12:C21"/>
    <mergeCell ref="D12:D14"/>
    <mergeCell ref="D15:D17"/>
    <mergeCell ref="D21:E21"/>
    <mergeCell ref="C22:E22"/>
    <mergeCell ref="D18:D20"/>
  </mergeCells>
  <phoneticPr fontId="2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1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5"/>
  <sheetViews>
    <sheetView view="pageBreakPreview" zoomScaleNormal="100" zoomScaleSheetLayoutView="100" workbookViewId="0">
      <selection activeCell="C2" sqref="C2:E2"/>
    </sheetView>
  </sheetViews>
  <sheetFormatPr defaultRowHeight="13.5"/>
  <cols>
    <col min="1" max="1" width="8.125" style="195" customWidth="1"/>
    <col min="2" max="2" width="5" style="195" customWidth="1"/>
    <col min="3" max="3" width="23.625" style="195" customWidth="1"/>
    <col min="4" max="8" width="15.625" style="195" customWidth="1"/>
    <col min="9" max="9" width="1.25" style="195" customWidth="1"/>
    <col min="10" max="10" width="12.625" style="195" customWidth="1"/>
    <col min="11" max="11" width="15.625" style="115" bestFit="1" customWidth="1"/>
    <col min="12" max="12" width="9" style="115"/>
    <col min="13" max="13" width="14" style="115" bestFit="1" customWidth="1"/>
    <col min="14" max="16384" width="9" style="115"/>
  </cols>
  <sheetData>
    <row r="1" spans="1:13" s="195" customFormat="1" ht="41.25" customHeight="1"/>
    <row r="2" spans="1:13" s="195" customFormat="1" ht="18" customHeight="1">
      <c r="C2" s="316" t="s">
        <v>133</v>
      </c>
      <c r="D2" s="317"/>
      <c r="E2" s="317"/>
      <c r="F2" s="318" t="s">
        <v>188</v>
      </c>
      <c r="G2" s="318"/>
      <c r="H2" s="318"/>
    </row>
    <row r="3" spans="1:13" s="195" customFormat="1" ht="24.95" customHeight="1">
      <c r="C3" s="319" t="s">
        <v>12</v>
      </c>
      <c r="D3" s="319" t="s">
        <v>115</v>
      </c>
      <c r="E3" s="320" t="s">
        <v>134</v>
      </c>
      <c r="F3" s="319"/>
      <c r="G3" s="319"/>
      <c r="H3" s="319"/>
    </row>
    <row r="4" spans="1:13" s="196" customFormat="1" ht="27.95" customHeight="1">
      <c r="C4" s="319"/>
      <c r="D4" s="319"/>
      <c r="E4" s="197" t="s">
        <v>135</v>
      </c>
      <c r="F4" s="198" t="s">
        <v>136</v>
      </c>
      <c r="G4" s="198" t="s">
        <v>137</v>
      </c>
      <c r="H4" s="198" t="s">
        <v>138</v>
      </c>
    </row>
    <row r="5" spans="1:13" s="195" customFormat="1" ht="30" customHeight="1">
      <c r="C5" s="199" t="s">
        <v>139</v>
      </c>
      <c r="D5" s="200">
        <v>21889810693</v>
      </c>
      <c r="E5" s="201">
        <v>4783257821</v>
      </c>
      <c r="F5" s="202">
        <v>801304000</v>
      </c>
      <c r="G5" s="202">
        <f>D5-E5-F5-H5</f>
        <v>12059837913</v>
      </c>
      <c r="H5" s="202">
        <f>3267014230+269415827-244728975+8837589+226560934+718311354</f>
        <v>4245410959</v>
      </c>
      <c r="J5" s="203"/>
      <c r="K5" s="204"/>
      <c r="L5" s="205"/>
      <c r="M5" s="206"/>
    </row>
    <row r="6" spans="1:13" s="195" customFormat="1" ht="30" customHeight="1">
      <c r="C6" s="199" t="s">
        <v>140</v>
      </c>
      <c r="D6" s="68">
        <v>3178565603</v>
      </c>
      <c r="E6" s="69">
        <f>E9-E5</f>
        <v>325657400</v>
      </c>
      <c r="F6" s="70">
        <f>F9-F5</f>
        <v>1783600000</v>
      </c>
      <c r="G6" s="202">
        <f t="shared" ref="G6:G7" si="0">D6-E6-F6-H6</f>
        <v>1069308203</v>
      </c>
      <c r="H6" s="70">
        <v>0</v>
      </c>
      <c r="J6" s="203"/>
      <c r="K6" s="204"/>
    </row>
    <row r="7" spans="1:13" s="195" customFormat="1" ht="30" customHeight="1">
      <c r="C7" s="199" t="s">
        <v>141</v>
      </c>
      <c r="D7" s="68">
        <v>1078050696</v>
      </c>
      <c r="E7" s="69">
        <v>0</v>
      </c>
      <c r="F7" s="70">
        <v>0</v>
      </c>
      <c r="G7" s="202">
        <f t="shared" si="0"/>
        <v>760614603</v>
      </c>
      <c r="H7" s="70">
        <f>326102093-8666000</f>
        <v>317436093</v>
      </c>
      <c r="J7" s="203"/>
      <c r="K7" s="204"/>
    </row>
    <row r="8" spans="1:13" s="195" customFormat="1" ht="30" customHeight="1">
      <c r="C8" s="199" t="s">
        <v>110</v>
      </c>
      <c r="D8" s="68"/>
      <c r="E8" s="69"/>
      <c r="F8" s="70"/>
      <c r="G8" s="70"/>
      <c r="H8" s="70"/>
      <c r="J8" s="203"/>
    </row>
    <row r="9" spans="1:13" s="195" customFormat="1" ht="30" customHeight="1">
      <c r="C9" s="207" t="s">
        <v>13</v>
      </c>
      <c r="D9" s="71">
        <f>SUM(D5:D8)</f>
        <v>26146426992</v>
      </c>
      <c r="E9" s="72">
        <v>5108915221</v>
      </c>
      <c r="F9" s="73">
        <v>2584904000</v>
      </c>
      <c r="G9" s="71">
        <f>SUM(G5:G8)</f>
        <v>13889760719</v>
      </c>
      <c r="H9" s="71">
        <f>SUM(H5:H8)</f>
        <v>4562847052</v>
      </c>
      <c r="J9" s="203"/>
    </row>
    <row r="10" spans="1:13" s="208" customFormat="1" ht="3.75" customHeight="1">
      <c r="J10" s="203"/>
    </row>
    <row r="11" spans="1:13" s="208" customFormat="1" ht="21.75" customHeight="1"/>
    <row r="12" spans="1:13">
      <c r="A12" s="208"/>
      <c r="B12" s="208"/>
      <c r="C12" s="315"/>
      <c r="D12" s="315"/>
      <c r="E12" s="315"/>
      <c r="F12" s="315"/>
      <c r="G12" s="315"/>
      <c r="H12" s="315"/>
      <c r="I12" s="208"/>
      <c r="J12" s="208"/>
    </row>
    <row r="13" spans="1:13">
      <c r="A13" s="208"/>
      <c r="B13" s="208"/>
      <c r="C13" s="209"/>
      <c r="D13" s="209"/>
      <c r="E13" s="209"/>
      <c r="F13" s="209"/>
      <c r="G13" s="209"/>
      <c r="H13" s="209"/>
      <c r="I13" s="208"/>
      <c r="J13" s="208"/>
    </row>
    <row r="14" spans="1:13">
      <c r="C14" s="74"/>
      <c r="D14" s="209"/>
      <c r="E14" s="74"/>
      <c r="F14" s="74"/>
      <c r="G14" s="210"/>
      <c r="H14" s="74"/>
    </row>
    <row r="15" spans="1:13">
      <c r="A15" s="196"/>
      <c r="B15" s="196"/>
      <c r="C15" s="196"/>
      <c r="D15" s="196"/>
      <c r="E15" s="196"/>
      <c r="F15" s="196"/>
      <c r="G15" s="196"/>
      <c r="H15" s="196"/>
      <c r="I15" s="196"/>
      <c r="J15" s="196"/>
    </row>
  </sheetData>
  <mergeCells count="6">
    <mergeCell ref="C12:H12"/>
    <mergeCell ref="C2:E2"/>
    <mergeCell ref="F2:H2"/>
    <mergeCell ref="C3:C4"/>
    <mergeCell ref="D3:D4"/>
    <mergeCell ref="E3:H3"/>
  </mergeCells>
  <phoneticPr fontId="2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11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7"/>
  <sheetViews>
    <sheetView view="pageBreakPreview" zoomScale="200" zoomScaleNormal="178" zoomScaleSheetLayoutView="200" workbookViewId="0">
      <selection activeCell="B2" sqref="B2:C2"/>
    </sheetView>
  </sheetViews>
  <sheetFormatPr defaultRowHeight="13.5"/>
  <cols>
    <col min="1" max="1" width="0.375" customWidth="1"/>
    <col min="2" max="2" width="20.625" customWidth="1"/>
    <col min="3" max="3" width="10.625" customWidth="1"/>
    <col min="4" max="4" width="0.375" customWidth="1"/>
  </cols>
  <sheetData>
    <row r="1" spans="1:3" ht="24.75" customHeight="1"/>
    <row r="2" spans="1:3" ht="10.5" customHeight="1">
      <c r="B2" s="321" t="s">
        <v>142</v>
      </c>
      <c r="C2" s="322"/>
    </row>
    <row r="3" spans="1:3" ht="9.75" customHeight="1">
      <c r="B3" s="75" t="s">
        <v>143</v>
      </c>
      <c r="C3" s="76" t="s">
        <v>272</v>
      </c>
    </row>
    <row r="4" spans="1:3" ht="18.95" customHeight="1">
      <c r="A4" s="3"/>
      <c r="B4" s="77" t="s">
        <v>36</v>
      </c>
      <c r="C4" s="77" t="s">
        <v>108</v>
      </c>
    </row>
    <row r="5" spans="1:3" ht="15" customHeight="1">
      <c r="A5" s="3"/>
      <c r="B5" s="78" t="s">
        <v>7</v>
      </c>
      <c r="C5" s="167">
        <v>1147180622</v>
      </c>
    </row>
    <row r="6" spans="1:3" ht="15" customHeight="1">
      <c r="A6" s="3"/>
      <c r="B6" s="79" t="s">
        <v>9</v>
      </c>
      <c r="C6" s="167">
        <v>1147180622</v>
      </c>
    </row>
    <row r="7" spans="1:3" ht="1.9" customHeight="1"/>
  </sheetData>
  <mergeCells count="1">
    <mergeCell ref="B2:C2"/>
  </mergeCells>
  <phoneticPr fontId="2"/>
  <printOptions horizontalCentered="1"/>
  <pageMargins left="0.19685039370078741" right="0.19685039370078741" top="0.19685039370078741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42"/>
  <sheetViews>
    <sheetView view="pageBreakPreview" topLeftCell="B1" zoomScale="80" zoomScaleNormal="80" zoomScaleSheetLayoutView="80" workbookViewId="0">
      <selection activeCell="C2" sqref="C2"/>
    </sheetView>
  </sheetViews>
  <sheetFormatPr defaultRowHeight="13.5"/>
  <cols>
    <col min="1" max="1" width="8.5" customWidth="1"/>
    <col min="2" max="2" width="5.5" customWidth="1"/>
    <col min="3" max="3" width="20.5" customWidth="1"/>
    <col min="4" max="4" width="17.5" customWidth="1"/>
    <col min="5" max="9" width="15.75" customWidth="1"/>
    <col min="10" max="10" width="16.75" customWidth="1"/>
    <col min="11" max="11" width="15.75" customWidth="1"/>
    <col min="12" max="12" width="16.75" customWidth="1"/>
    <col min="13" max="13" width="16.625" customWidth="1"/>
    <col min="14" max="14" width="1.25" customWidth="1"/>
  </cols>
  <sheetData>
    <row r="1" spans="1:14" ht="26.25" customHeight="1"/>
    <row r="2" spans="1:14" ht="34.5" customHeight="1">
      <c r="B2" s="8"/>
      <c r="C2" s="9" t="s">
        <v>14</v>
      </c>
      <c r="D2" s="9"/>
      <c r="E2" s="9"/>
      <c r="F2" s="9"/>
      <c r="G2" s="9"/>
      <c r="H2" s="9"/>
      <c r="I2" s="9"/>
      <c r="J2" s="9"/>
      <c r="K2" s="9"/>
      <c r="L2" s="9"/>
      <c r="M2" s="9"/>
    </row>
    <row r="3" spans="1:14" ht="20.100000000000001" customHeight="1">
      <c r="B3" s="3"/>
      <c r="C3" s="10" t="s">
        <v>15</v>
      </c>
      <c r="D3" s="3"/>
      <c r="E3" s="3"/>
      <c r="F3" s="3"/>
      <c r="G3" s="3"/>
      <c r="H3" s="3"/>
      <c r="I3" s="3"/>
      <c r="J3" s="7" t="s">
        <v>244</v>
      </c>
      <c r="K3" s="3"/>
      <c r="L3" s="3"/>
      <c r="M3" s="3"/>
      <c r="N3" s="3"/>
    </row>
    <row r="4" spans="1:14" ht="50.1" customHeight="1">
      <c r="A4" s="1"/>
      <c r="B4" s="11"/>
      <c r="C4" s="82" t="s">
        <v>16</v>
      </c>
      <c r="D4" s="81" t="s">
        <v>17</v>
      </c>
      <c r="E4" s="81" t="s">
        <v>18</v>
      </c>
      <c r="F4" s="81" t="s">
        <v>19</v>
      </c>
      <c r="G4" s="81" t="s">
        <v>20</v>
      </c>
      <c r="H4" s="81" t="s">
        <v>21</v>
      </c>
      <c r="I4" s="81" t="s">
        <v>22</v>
      </c>
      <c r="J4" s="81" t="s">
        <v>23</v>
      </c>
      <c r="K4" s="12"/>
      <c r="L4" s="11"/>
      <c r="M4" s="11"/>
      <c r="N4" s="11"/>
    </row>
    <row r="5" spans="1:14" ht="26.25" customHeight="1">
      <c r="A5" s="1"/>
      <c r="B5" s="11"/>
      <c r="C5" s="13"/>
      <c r="D5" s="13"/>
      <c r="E5" s="13"/>
      <c r="F5" s="13"/>
      <c r="G5" s="13"/>
      <c r="H5" s="13"/>
      <c r="I5" s="13"/>
      <c r="J5" s="13"/>
      <c r="K5" s="11"/>
      <c r="L5" s="11"/>
      <c r="M5" s="11"/>
      <c r="N5" s="11"/>
    </row>
    <row r="6" spans="1:14" ht="26.25" customHeight="1">
      <c r="A6" s="1"/>
      <c r="B6" s="11"/>
      <c r="C6" s="13"/>
      <c r="D6" s="13"/>
      <c r="E6" s="13"/>
      <c r="F6" s="13"/>
      <c r="G6" s="13"/>
      <c r="H6" s="13"/>
      <c r="I6" s="13"/>
      <c r="J6" s="13"/>
      <c r="K6" s="11"/>
      <c r="L6" s="11"/>
      <c r="M6" s="11"/>
      <c r="N6" s="11"/>
    </row>
    <row r="7" spans="1:14" ht="26.25" customHeight="1">
      <c r="A7" s="1"/>
      <c r="B7" s="11"/>
      <c r="C7" s="82" t="s">
        <v>9</v>
      </c>
      <c r="D7" s="13"/>
      <c r="E7" s="13"/>
      <c r="F7" s="13"/>
      <c r="G7" s="13"/>
      <c r="H7" s="13"/>
      <c r="I7" s="13"/>
      <c r="J7" s="13"/>
      <c r="K7" s="11"/>
      <c r="L7" s="11"/>
      <c r="M7" s="11"/>
      <c r="N7" s="11"/>
    </row>
    <row r="8" spans="1:14" ht="11.1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0.100000000000001" customHeight="1">
      <c r="B9" s="3"/>
      <c r="C9" s="10" t="s">
        <v>144</v>
      </c>
      <c r="D9" s="3"/>
      <c r="E9" s="3"/>
      <c r="F9" s="3"/>
      <c r="G9" s="3"/>
      <c r="H9" s="3"/>
      <c r="I9" s="3"/>
      <c r="J9" s="3"/>
      <c r="K9" s="3"/>
      <c r="L9" s="7" t="s">
        <v>244</v>
      </c>
      <c r="M9" s="3"/>
      <c r="N9" s="3"/>
    </row>
    <row r="10" spans="1:14" ht="50.1" customHeight="1">
      <c r="A10" s="1"/>
      <c r="B10" s="11"/>
      <c r="C10" s="82" t="s">
        <v>24</v>
      </c>
      <c r="D10" s="81" t="s">
        <v>25</v>
      </c>
      <c r="E10" s="81" t="s">
        <v>26</v>
      </c>
      <c r="F10" s="81" t="s">
        <v>27</v>
      </c>
      <c r="G10" s="81" t="s">
        <v>28</v>
      </c>
      <c r="H10" s="81" t="s">
        <v>29</v>
      </c>
      <c r="I10" s="81" t="s">
        <v>30</v>
      </c>
      <c r="J10" s="81" t="s">
        <v>31</v>
      </c>
      <c r="K10" s="81" t="s">
        <v>32</v>
      </c>
      <c r="L10" s="81" t="s">
        <v>23</v>
      </c>
      <c r="M10" s="11"/>
      <c r="N10" s="11"/>
    </row>
    <row r="11" spans="1:14" ht="25.5" customHeight="1">
      <c r="A11" s="1"/>
      <c r="B11" s="11"/>
      <c r="C11" s="109" t="s">
        <v>220</v>
      </c>
      <c r="D11" s="110">
        <f>ROUND('増減の明細 (単位 円)'!D11/1000,0)</f>
        <v>3689858</v>
      </c>
      <c r="E11" s="110">
        <f>ROUND('増減の明細 (単位 円)'!E11/1000,0)</f>
        <v>1367336</v>
      </c>
      <c r="F11" s="110">
        <f>ROUND('増減の明細 (単位 円)'!F11/1000,0)</f>
        <v>1324450</v>
      </c>
      <c r="G11" s="110">
        <f>ROUND('増減の明細 (単位 円)'!G11/1000,0)</f>
        <v>42886</v>
      </c>
      <c r="H11" s="110">
        <f>ROUND('増減の明細 (単位 円)'!H11/1000,0)</f>
        <v>3743707</v>
      </c>
      <c r="I11" s="110">
        <f>ROUND('増減の明細 (単位 円)'!I11/1000,0)</f>
        <v>0</v>
      </c>
      <c r="J11" s="110">
        <f>ROUND('増減の明細 (単位 円)'!J11/1000,0)</f>
        <v>42886</v>
      </c>
      <c r="K11" s="110">
        <f>ROUND('増減の明細 (単位 円)'!K11/1000,0)</f>
        <v>3646972</v>
      </c>
      <c r="L11" s="110">
        <f>ROUND('増減の明細 (単位 円)'!L11/1000,0)</f>
        <v>3689858</v>
      </c>
      <c r="M11" s="11"/>
      <c r="N11" s="11"/>
    </row>
    <row r="12" spans="1:14" ht="25.5" customHeight="1">
      <c r="A12" s="1"/>
      <c r="B12" s="11"/>
      <c r="C12" s="109" t="s">
        <v>221</v>
      </c>
      <c r="D12" s="110">
        <f>ROUND('増減の明細 (単位 円)'!D12/1000,0)</f>
        <v>1002176</v>
      </c>
      <c r="E12" s="110">
        <f>ROUND('増減の明細 (単位 円)'!E12/1000,0)</f>
        <v>9172406</v>
      </c>
      <c r="F12" s="110">
        <f>ROUND('増減の明細 (単位 円)'!F12/1000,0)</f>
        <v>3709264</v>
      </c>
      <c r="G12" s="110">
        <f>ROUND('増減の明細 (単位 円)'!G12/1000,0)</f>
        <v>5463141</v>
      </c>
      <c r="H12" s="110">
        <f>ROUND('増減の明細 (単位 円)'!H12/1000,0)</f>
        <v>3990280</v>
      </c>
      <c r="I12" s="110">
        <f>ROUND('増減の明細 (単位 円)'!I12/1000,0)</f>
        <v>0</v>
      </c>
      <c r="J12" s="110">
        <f>ROUND('増減の明細 (単位 円)'!J12/1000,0)</f>
        <v>5463141</v>
      </c>
      <c r="K12" s="110">
        <f>ROUND('増減の明細 (単位 円)'!K12/1000,0)</f>
        <v>0</v>
      </c>
      <c r="L12" s="110">
        <f>ROUND('増減の明細 (単位 円)'!L12/1000,0)</f>
        <v>1002176</v>
      </c>
      <c r="M12" s="11"/>
      <c r="N12" s="11"/>
    </row>
    <row r="13" spans="1:14" ht="25.5" customHeight="1">
      <c r="A13" s="1"/>
      <c r="B13" s="11"/>
      <c r="C13" s="109" t="s">
        <v>259</v>
      </c>
      <c r="D13" s="110">
        <f>ROUND('増減の明細 (単位 円)'!D13/1000,0)</f>
        <v>114340</v>
      </c>
      <c r="E13" s="110">
        <f>ROUND('増減の明細 (単位 円)'!E13/1000,0)</f>
        <v>28453520</v>
      </c>
      <c r="F13" s="110">
        <f>ROUND('増減の明細 (単位 円)'!F13/1000,0)</f>
        <v>23338881</v>
      </c>
      <c r="G13" s="110">
        <f>ROUND('増減の明細 (単位 円)'!G13/1000,0)</f>
        <v>5114639</v>
      </c>
      <c r="H13" s="110">
        <f>ROUND('増減の明細 (単位 円)'!H13/1000,0)</f>
        <v>4475501</v>
      </c>
      <c r="I13" s="110">
        <f>ROUND('増減の明細 (単位 円)'!I13/1000,0)</f>
        <v>0</v>
      </c>
      <c r="J13" s="110">
        <f>ROUND('増減の明細 (単位 円)'!J13/1000,0)</f>
        <v>5114639</v>
      </c>
      <c r="K13" s="110">
        <f>ROUND('増減の明細 (単位 円)'!K13/1000,0)</f>
        <v>0</v>
      </c>
      <c r="L13" s="110">
        <f>ROUND('増減の明細 (単位 円)'!L13/1000,0)</f>
        <v>114340</v>
      </c>
      <c r="M13" s="11"/>
      <c r="N13" s="11"/>
    </row>
    <row r="14" spans="1:14" ht="25.5" customHeight="1">
      <c r="A14" s="1"/>
      <c r="B14" s="11"/>
      <c r="C14" s="109" t="s">
        <v>245</v>
      </c>
      <c r="D14" s="110">
        <f>ROUND('増減の明細 (単位 円)'!D14/1000,0)</f>
        <v>30000</v>
      </c>
      <c r="E14" s="110">
        <f>ROUND('増減の明細 (単位 円)'!E14/1000,0)</f>
        <v>57365</v>
      </c>
      <c r="F14" s="110">
        <f>ROUND('増減の明細 (単位 円)'!F14/1000,0)</f>
        <v>43334</v>
      </c>
      <c r="G14" s="110">
        <f>ROUND('増減の明細 (単位 円)'!G14/1000,0)</f>
        <v>14031</v>
      </c>
      <c r="H14" s="110">
        <f>ROUND('増減の明細 (単位 円)'!H14/1000,0)</f>
        <v>30000</v>
      </c>
      <c r="I14" s="110">
        <f>ROUND('増減の明細 (単位 円)'!I14/1000,0)</f>
        <v>0</v>
      </c>
      <c r="J14" s="110">
        <f>ROUND('増減の明細 (単位 円)'!J14/1000,0)</f>
        <v>14031</v>
      </c>
      <c r="K14" s="110">
        <f>ROUND('増減の明細 (単位 円)'!K14/1000,0)</f>
        <v>15969</v>
      </c>
      <c r="L14" s="110">
        <f>ROUND('増減の明細 (単位 円)'!L14/1000,0)</f>
        <v>30000</v>
      </c>
      <c r="M14" s="11"/>
      <c r="N14" s="11"/>
    </row>
    <row r="15" spans="1:14" ht="25.5" customHeight="1">
      <c r="A15" s="1"/>
      <c r="B15" s="11"/>
      <c r="C15" s="109" t="s">
        <v>246</v>
      </c>
      <c r="D15" s="110">
        <f>ROUND('増減の明細 (単位 円)'!D15/1000,0)</f>
        <v>316383</v>
      </c>
      <c r="E15" s="110">
        <f>ROUND('増減の明細 (単位 円)'!E15/1000,0)</f>
        <v>323621</v>
      </c>
      <c r="F15" s="110">
        <f>ROUND('増減の明細 (単位 円)'!F15/1000,0)</f>
        <v>0</v>
      </c>
      <c r="G15" s="110">
        <f>ROUND('増減の明細 (単位 円)'!G15/1000,0)</f>
        <v>323621</v>
      </c>
      <c r="H15" s="110">
        <f>ROUND('増減の明細 (単位 円)'!H15/1000,0)</f>
        <v>316383</v>
      </c>
      <c r="I15" s="110">
        <f>ROUND('増減の明細 (単位 円)'!I15/1000,0)</f>
        <v>0</v>
      </c>
      <c r="J15" s="110">
        <f>ROUND('増減の明細 (単位 円)'!J15/1000,0)</f>
        <v>323621</v>
      </c>
      <c r="K15" s="110">
        <f>ROUND('増減の明細 (単位 円)'!K15/1000,0)</f>
        <v>0</v>
      </c>
      <c r="L15" s="110">
        <f>ROUND('増減の明細 (単位 円)'!L15/1000,0)</f>
        <v>316383</v>
      </c>
      <c r="M15" s="11"/>
      <c r="N15" s="11"/>
    </row>
    <row r="16" spans="1:14" ht="37.5" customHeight="1">
      <c r="A16" s="1"/>
      <c r="B16" s="11"/>
      <c r="C16" s="82" t="s">
        <v>9</v>
      </c>
      <c r="D16" s="110">
        <f>SUM(D11:D15)</f>
        <v>5152757</v>
      </c>
      <c r="E16" s="110">
        <f t="shared" ref="E16:L16" si="0">SUM(E11:E15)</f>
        <v>39374248</v>
      </c>
      <c r="F16" s="110">
        <f t="shared" si="0"/>
        <v>28415929</v>
      </c>
      <c r="G16" s="110">
        <f t="shared" si="0"/>
        <v>10958318</v>
      </c>
      <c r="H16" s="110">
        <f t="shared" si="0"/>
        <v>12555871</v>
      </c>
      <c r="I16" s="110">
        <f t="shared" si="0"/>
        <v>0</v>
      </c>
      <c r="J16" s="110">
        <f t="shared" si="0"/>
        <v>10958318</v>
      </c>
      <c r="K16" s="110">
        <f t="shared" si="0"/>
        <v>3662941</v>
      </c>
      <c r="L16" s="110">
        <f t="shared" si="0"/>
        <v>5152757</v>
      </c>
      <c r="M16" s="11"/>
      <c r="N16" s="11"/>
    </row>
    <row r="17" spans="1:14" ht="12" customHeight="1">
      <c r="A17" s="1"/>
      <c r="B17" s="11"/>
      <c r="C17" s="12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20.100000000000001" customHeight="1">
      <c r="B18" s="3"/>
      <c r="C18" s="10" t="s">
        <v>145</v>
      </c>
      <c r="D18" s="3"/>
      <c r="E18" s="3"/>
      <c r="F18" s="3"/>
      <c r="G18" s="3"/>
      <c r="H18" s="3"/>
      <c r="I18" s="3"/>
      <c r="J18" s="3"/>
      <c r="K18" s="3"/>
      <c r="L18" s="7"/>
      <c r="M18" s="7" t="s">
        <v>244</v>
      </c>
      <c r="N18" s="3"/>
    </row>
    <row r="19" spans="1:14" ht="50.1" customHeight="1">
      <c r="A19" s="1"/>
      <c r="B19" s="11"/>
      <c r="C19" s="82" t="s">
        <v>24</v>
      </c>
      <c r="D19" s="81" t="s">
        <v>33</v>
      </c>
      <c r="E19" s="81" t="s">
        <v>26</v>
      </c>
      <c r="F19" s="81" t="s">
        <v>27</v>
      </c>
      <c r="G19" s="81" t="s">
        <v>28</v>
      </c>
      <c r="H19" s="81" t="s">
        <v>29</v>
      </c>
      <c r="I19" s="81" t="s">
        <v>30</v>
      </c>
      <c r="J19" s="81" t="s">
        <v>31</v>
      </c>
      <c r="K19" s="81" t="s">
        <v>34</v>
      </c>
      <c r="L19" s="81" t="s">
        <v>35</v>
      </c>
      <c r="M19" s="81" t="s">
        <v>23</v>
      </c>
      <c r="N19" s="11"/>
    </row>
    <row r="20" spans="1:14" ht="26.25" customHeight="1">
      <c r="A20" s="1"/>
      <c r="B20" s="11"/>
      <c r="C20" s="109" t="s">
        <v>224</v>
      </c>
      <c r="D20" s="110">
        <f>ROUND('増減の明細 (単位 円)'!D20/1000,0)</f>
        <v>6600</v>
      </c>
      <c r="E20" s="110">
        <f>ROUND('増減の明細 (単位 円)'!E20/1000,0)</f>
        <v>2390288</v>
      </c>
      <c r="F20" s="110">
        <f>ROUND('増減の明細 (単位 円)'!F20/1000,0)</f>
        <v>758873</v>
      </c>
      <c r="G20" s="110">
        <f>ROUND('増減の明細 (単位 円)'!G20/1000,0)</f>
        <v>1631415</v>
      </c>
      <c r="H20" s="110">
        <f>ROUND('増減の明細 (単位 円)'!H20/1000,0)</f>
        <v>420000</v>
      </c>
      <c r="I20" s="110">
        <f>ROUND('増減の明細 (単位 円)'!I20/1000,0)</f>
        <v>0</v>
      </c>
      <c r="J20" s="110">
        <f>ROUND('増減の明細 (単位 円)'!J20/1000,0)</f>
        <v>25630</v>
      </c>
      <c r="K20" s="110">
        <f>ROUND('増減の明細 (単位 円)'!K20/1000,0)</f>
        <v>0</v>
      </c>
      <c r="L20" s="110">
        <f>ROUND('増減の明細 (単位 円)'!L20/1000,0)</f>
        <v>6600</v>
      </c>
      <c r="M20" s="110">
        <f>ROUND('増減の明細 (単位 円)'!M20/1000,0)</f>
        <v>6600</v>
      </c>
      <c r="N20" s="11"/>
    </row>
    <row r="21" spans="1:14" ht="26.25" customHeight="1">
      <c r="A21" s="1"/>
      <c r="B21" s="11"/>
      <c r="C21" s="109" t="s">
        <v>225</v>
      </c>
      <c r="D21" s="110">
        <f>ROUND('増減の明細 (単位 円)'!D21/1000,0)</f>
        <v>6000</v>
      </c>
      <c r="E21" s="110">
        <f>ROUND('増減の明細 (単位 円)'!E21/1000,0)</f>
        <v>710168</v>
      </c>
      <c r="F21" s="110">
        <f>ROUND('増減の明細 (単位 円)'!F21/1000,0)</f>
        <v>136769</v>
      </c>
      <c r="G21" s="110">
        <f>ROUND('増減の明細 (単位 円)'!G21/1000,0)</f>
        <v>573399</v>
      </c>
      <c r="H21" s="110">
        <f>ROUND('増減の明細 (単位 円)'!H21/1000,0)</f>
        <v>700000</v>
      </c>
      <c r="I21" s="110">
        <f>ROUND('増減の明細 (単位 円)'!I21/1000,0)</f>
        <v>0</v>
      </c>
      <c r="J21" s="110">
        <f>ROUND('増減の明細 (単位 円)'!J21/1000,0)</f>
        <v>4914</v>
      </c>
      <c r="K21" s="110">
        <f>ROUND('増減の明細 (単位 円)'!K21/1000,0)</f>
        <v>0</v>
      </c>
      <c r="L21" s="110">
        <f>ROUND('増減の明細 (単位 円)'!L21/1000,0)</f>
        <v>6000</v>
      </c>
      <c r="M21" s="110">
        <f>ROUND('増減の明細 (単位 円)'!M21/1000,0)</f>
        <v>6000</v>
      </c>
      <c r="N21" s="11"/>
    </row>
    <row r="22" spans="1:14" ht="26.25" customHeight="1">
      <c r="A22" s="1"/>
      <c r="B22" s="11"/>
      <c r="C22" s="109" t="s">
        <v>226</v>
      </c>
      <c r="D22" s="110">
        <f>ROUND('増減の明細 (単位 円)'!D22/1000,0)</f>
        <v>2100</v>
      </c>
      <c r="E22" s="110">
        <f>ROUND('増減の明細 (単位 円)'!E22/1000,0)</f>
        <v>3774824</v>
      </c>
      <c r="F22" s="110">
        <f>ROUND('増減の明細 (単位 円)'!F22/1000,0)</f>
        <v>3767527</v>
      </c>
      <c r="G22" s="110">
        <f>ROUND('増減の明細 (単位 円)'!G22/1000,0)</f>
        <v>7297</v>
      </c>
      <c r="H22" s="110">
        <f>ROUND('増減の明細 (単位 円)'!H22/1000,0)</f>
        <v>96000</v>
      </c>
      <c r="I22" s="110">
        <f>ROUND('増減の明細 (単位 円)'!I22/1000,0)</f>
        <v>0</v>
      </c>
      <c r="J22" s="110">
        <f>ROUND('増減の明細 (単位 円)'!J22/1000,0)</f>
        <v>160</v>
      </c>
      <c r="K22" s="110">
        <f>ROUND('増減の明細 (単位 円)'!K22/1000,0)</f>
        <v>2063</v>
      </c>
      <c r="L22" s="110">
        <f>ROUND('増減の明細 (単位 円)'!L22/1000,0)</f>
        <v>37</v>
      </c>
      <c r="M22" s="110">
        <f>ROUND('増減の明細 (単位 円)'!M22/1000,0)</f>
        <v>2100</v>
      </c>
      <c r="N22" s="11"/>
    </row>
    <row r="23" spans="1:14" ht="26.25" customHeight="1">
      <c r="A23" s="1"/>
      <c r="B23" s="11"/>
      <c r="C23" s="109" t="s">
        <v>227</v>
      </c>
      <c r="D23" s="110">
        <f>ROUND('増減の明細 (単位 円)'!D23/1000,0)</f>
        <v>22535</v>
      </c>
      <c r="E23" s="110">
        <f>ROUND('増減の明細 (単位 円)'!E23/1000,0)</f>
        <v>358945072</v>
      </c>
      <c r="F23" s="110">
        <f>ROUND('増減の明細 (単位 円)'!F23/1000,0)</f>
        <v>309753091</v>
      </c>
      <c r="G23" s="110">
        <f>ROUND('増減の明細 (単位 円)'!G23/1000,0)</f>
        <v>49191981</v>
      </c>
      <c r="H23" s="110">
        <f>ROUND('増減の明細 (単位 円)'!H23/1000,0)</f>
        <v>32510560</v>
      </c>
      <c r="I23" s="110">
        <f>ROUND('増減の明細 (単位 円)'!I23/1000,0)</f>
        <v>0</v>
      </c>
      <c r="J23" s="110">
        <f>ROUND('増減の明細 (単位 円)'!J23/1000,0)</f>
        <v>33942</v>
      </c>
      <c r="K23" s="110">
        <f>ROUND('増減の明細 (単位 円)'!K23/1000,0)</f>
        <v>0</v>
      </c>
      <c r="L23" s="110">
        <f>ROUND('増減の明細 (単位 円)'!L23/1000,0)</f>
        <v>22535</v>
      </c>
      <c r="M23" s="110">
        <f>ROUND('増減の明細 (単位 円)'!M23/1000,0)</f>
        <v>22535</v>
      </c>
      <c r="N23" s="11"/>
    </row>
    <row r="24" spans="1:14" ht="26.25" customHeight="1">
      <c r="A24" s="1"/>
      <c r="B24" s="11"/>
      <c r="C24" s="109" t="s">
        <v>228</v>
      </c>
      <c r="D24" s="110">
        <f>ROUND('増減の明細 (単位 円)'!D24/1000,0)</f>
        <v>1350</v>
      </c>
      <c r="E24" s="110">
        <f>ROUND('増減の明細 (単位 円)'!E24/1000,0)</f>
        <v>1008662</v>
      </c>
      <c r="F24" s="110">
        <f>ROUND('増減の明細 (単位 円)'!F24/1000,0)</f>
        <v>608338</v>
      </c>
      <c r="G24" s="110">
        <f>ROUND('増減の明細 (単位 円)'!G24/1000,0)</f>
        <v>400324</v>
      </c>
      <c r="H24" s="110">
        <f>ROUND('増減の明細 (単位 円)'!H24/1000,0)</f>
        <v>133200</v>
      </c>
      <c r="I24" s="110">
        <f>ROUND('増減の明細 (単位 円)'!I24/1000,0)</f>
        <v>0</v>
      </c>
      <c r="J24" s="110">
        <f>ROUND('増減の明細 (単位 円)'!J24/1000,0)</f>
        <v>4059</v>
      </c>
      <c r="K24" s="110">
        <f>ROUND('増減の明細 (単位 円)'!K24/1000,0)</f>
        <v>0</v>
      </c>
      <c r="L24" s="110">
        <f>ROUND('増減の明細 (単位 円)'!L24/1000,0)</f>
        <v>1350</v>
      </c>
      <c r="M24" s="110">
        <f>ROUND('増減の明細 (単位 円)'!M24/1000,0)</f>
        <v>1350</v>
      </c>
      <c r="N24" s="11"/>
    </row>
    <row r="25" spans="1:14" ht="26.25" customHeight="1">
      <c r="A25" s="1"/>
      <c r="B25" s="11"/>
      <c r="C25" s="109" t="s">
        <v>229</v>
      </c>
      <c r="D25" s="110">
        <f>ROUND('増減の明細 (単位 円)'!D25/1000,0)</f>
        <v>3750</v>
      </c>
      <c r="E25" s="110">
        <f>ROUND('増減の明細 (単位 円)'!E25/1000,0)</f>
        <v>172706153</v>
      </c>
      <c r="F25" s="110">
        <f>ROUND('増減の明細 (単位 円)'!F25/1000,0)</f>
        <v>167263912</v>
      </c>
      <c r="G25" s="110">
        <f>ROUND('増減の明細 (単位 円)'!G25/1000,0)</f>
        <v>5442241</v>
      </c>
      <c r="H25" s="110">
        <f>ROUND('増減の明細 (単位 円)'!H25/1000,0)</f>
        <v>2821120</v>
      </c>
      <c r="I25" s="110">
        <f>ROUND('増減の明細 (単位 円)'!I25/1000,0)</f>
        <v>0</v>
      </c>
      <c r="J25" s="110">
        <f>ROUND('増減の明細 (単位 円)'!J25/1000,0)</f>
        <v>7238</v>
      </c>
      <c r="K25" s="110">
        <f>ROUND('増減の明細 (単位 円)'!K25/1000,0)</f>
        <v>0</v>
      </c>
      <c r="L25" s="110">
        <f>ROUND('増減の明細 (単位 円)'!L25/1000,0)</f>
        <v>3750</v>
      </c>
      <c r="M25" s="110">
        <f>ROUND('増減の明細 (単位 円)'!M25/1000,0)</f>
        <v>3750</v>
      </c>
      <c r="N25" s="11"/>
    </row>
    <row r="26" spans="1:14" ht="26.25" customHeight="1">
      <c r="A26" s="1"/>
      <c r="B26" s="11"/>
      <c r="C26" s="109" t="s">
        <v>247</v>
      </c>
      <c r="D26" s="110">
        <f>ROUND('増減の明細 (単位 円)'!D26/1000,0)</f>
        <v>5000</v>
      </c>
      <c r="E26" s="110">
        <f>ROUND('増減の明細 (単位 円)'!E26/1000,0)</f>
        <v>17789119</v>
      </c>
      <c r="F26" s="110">
        <f>ROUND('増減の明細 (単位 円)'!F26/1000,0)</f>
        <v>4765250</v>
      </c>
      <c r="G26" s="110">
        <f>ROUND('増減の明細 (単位 円)'!G26/1000,0)</f>
        <v>13023869</v>
      </c>
      <c r="H26" s="110">
        <f>ROUND('増減の明細 (単位 円)'!H26/1000,0)</f>
        <v>1626500</v>
      </c>
      <c r="I26" s="110">
        <f>ROUND('増減の明細 (単位 円)'!I26/1000,0)</f>
        <v>0</v>
      </c>
      <c r="J26" s="110">
        <f>ROUND('増減の明細 (単位 円)'!J26/1000,0)</f>
        <v>39983</v>
      </c>
      <c r="K26" s="110">
        <f>ROUND('増減の明細 (単位 円)'!K26/1000,0)</f>
        <v>0</v>
      </c>
      <c r="L26" s="110">
        <f>ROUND('増減の明細 (単位 円)'!L26/1000,0)</f>
        <v>5000</v>
      </c>
      <c r="M26" s="110">
        <f>ROUND('増減の明細 (単位 円)'!M26/1000,0)</f>
        <v>5000</v>
      </c>
      <c r="N26" s="11"/>
    </row>
    <row r="27" spans="1:14" ht="26.25" customHeight="1">
      <c r="A27" s="1"/>
      <c r="B27" s="11"/>
      <c r="C27" s="109" t="s">
        <v>248</v>
      </c>
      <c r="D27" s="110">
        <f>ROUND('増減の明細 (単位 円)'!D27/1000,0)</f>
        <v>940</v>
      </c>
      <c r="E27" s="110">
        <f>ROUND('増減の明細 (単位 円)'!E27/1000,0)</f>
        <v>3163650</v>
      </c>
      <c r="F27" s="110">
        <f>ROUND('増減の明細 (単位 円)'!F27/1000,0)</f>
        <v>2818836</v>
      </c>
      <c r="G27" s="110">
        <f>ROUND('増減の明細 (単位 円)'!G27/1000,0)</f>
        <v>344813</v>
      </c>
      <c r="H27" s="110">
        <f>ROUND('増減の明細 (単位 円)'!H27/1000,0)</f>
        <v>308539</v>
      </c>
      <c r="I27" s="110">
        <f>ROUND('増減の明細 (単位 円)'!I27/1000,0)</f>
        <v>0</v>
      </c>
      <c r="J27" s="110">
        <f>ROUND('増減の明細 (単位 円)'!J27/1000,0)</f>
        <v>1052</v>
      </c>
      <c r="K27" s="110">
        <f>ROUND('増減の明細 (単位 円)'!K27/1000,0)</f>
        <v>0</v>
      </c>
      <c r="L27" s="110">
        <f>ROUND('増減の明細 (単位 円)'!L27/1000,0)</f>
        <v>940</v>
      </c>
      <c r="M27" s="110">
        <f>ROUND('増減の明細 (単位 円)'!M27/1000,0)</f>
        <v>940</v>
      </c>
      <c r="N27" s="11"/>
    </row>
    <row r="28" spans="1:14" ht="26.25" customHeight="1">
      <c r="A28" s="1"/>
      <c r="B28" s="11"/>
      <c r="C28" s="109" t="s">
        <v>249</v>
      </c>
      <c r="D28" s="110">
        <f>ROUND('増減の明細 (単位 円)'!D28/1000,0)</f>
        <v>1680</v>
      </c>
      <c r="E28" s="110">
        <f>ROUND('増減の明細 (単位 円)'!E28/1000,0)</f>
        <v>1237296</v>
      </c>
      <c r="F28" s="110">
        <f>ROUND('増減の明細 (単位 円)'!F28/1000,0)</f>
        <v>205450</v>
      </c>
      <c r="G28" s="110">
        <f>ROUND('増減の明細 (単位 円)'!G28/1000,0)</f>
        <v>1031845</v>
      </c>
      <c r="H28" s="110">
        <f>ROUND('増減の明細 (単位 円)'!H28/1000,0)</f>
        <v>856728</v>
      </c>
      <c r="I28" s="110">
        <f>ROUND('増減の明細 (単位 円)'!I28/1000,0)</f>
        <v>0</v>
      </c>
      <c r="J28" s="110">
        <f>ROUND('増減の明細 (単位 円)'!J28/1000,0)</f>
        <v>2022</v>
      </c>
      <c r="K28" s="110">
        <f>ROUND('増減の明細 (単位 円)'!K28/1000,0)</f>
        <v>0</v>
      </c>
      <c r="L28" s="110">
        <f>ROUND('増減の明細 (単位 円)'!L28/1000,0)</f>
        <v>1680</v>
      </c>
      <c r="M28" s="110">
        <f>ROUND('増減の明細 (単位 円)'!M28/1000,0)</f>
        <v>1680</v>
      </c>
      <c r="N28" s="11"/>
    </row>
    <row r="29" spans="1:14" ht="26.25" customHeight="1">
      <c r="A29" s="1"/>
      <c r="B29" s="11"/>
      <c r="C29" s="109" t="s">
        <v>250</v>
      </c>
      <c r="D29" s="110">
        <f>ROUND('増減の明細 (単位 円)'!D29/1000,0)</f>
        <v>4030</v>
      </c>
      <c r="E29" s="110">
        <f>ROUND('増減の明細 (単位 円)'!E29/1000,0)</f>
        <v>794058</v>
      </c>
      <c r="F29" s="110">
        <f>ROUND('増減の明細 (単位 円)'!F29/1000,0)</f>
        <v>39049</v>
      </c>
      <c r="G29" s="110">
        <f>ROUND('増減の明細 (単位 円)'!G29/1000,0)</f>
        <v>755009</v>
      </c>
      <c r="H29" s="110">
        <f>ROUND('増減の明細 (単位 円)'!H29/1000,0)</f>
        <v>500000</v>
      </c>
      <c r="I29" s="110">
        <f>ROUND('増減の明細 (単位 円)'!I29/1000,0)</f>
        <v>0</v>
      </c>
      <c r="J29" s="110">
        <f>ROUND('増減の明細 (単位 円)'!J29/1000,0)</f>
        <v>6085</v>
      </c>
      <c r="K29" s="110">
        <f>ROUND('増減の明細 (単位 円)'!K29/1000,0)</f>
        <v>0</v>
      </c>
      <c r="L29" s="110">
        <f>ROUND('増減の明細 (単位 円)'!L29/1000,0)</f>
        <v>4030</v>
      </c>
      <c r="M29" s="110">
        <f>ROUND('増減の明細 (単位 円)'!M29/1000,0)</f>
        <v>4030</v>
      </c>
      <c r="N29" s="11"/>
    </row>
    <row r="30" spans="1:14" ht="26.25" customHeight="1">
      <c r="A30" s="1"/>
      <c r="B30" s="11"/>
      <c r="C30" s="109" t="s">
        <v>251</v>
      </c>
      <c r="D30" s="110">
        <f>ROUND('増減の明細 (単位 円)'!D30/1000,0)</f>
        <v>300</v>
      </c>
      <c r="E30" s="110">
        <f>ROUND('増減の明細 (単位 円)'!E30/1000,0)</f>
        <v>737946</v>
      </c>
      <c r="F30" s="110">
        <f>ROUND('増減の明細 (単位 円)'!F30/1000,0)</f>
        <v>9598</v>
      </c>
      <c r="G30" s="110">
        <f>ROUND('増減の明細 (単位 円)'!G30/1000,0)</f>
        <v>728348</v>
      </c>
      <c r="H30" s="110">
        <f>ROUND('増減の明細 (単位 円)'!H30/1000,0)</f>
        <v>693000</v>
      </c>
      <c r="I30" s="110">
        <f>ROUND('増減の明細 (単位 円)'!I30/1000,0)</f>
        <v>0</v>
      </c>
      <c r="J30" s="110">
        <f>ROUND('増減の明細 (単位 円)'!J30/1000,0)</f>
        <v>313</v>
      </c>
      <c r="K30" s="110">
        <f>ROUND('増減の明細 (単位 円)'!K30/1000,0)</f>
        <v>0</v>
      </c>
      <c r="L30" s="110">
        <f>ROUND('増減の明細 (単位 円)'!L30/1000,0)</f>
        <v>300</v>
      </c>
      <c r="M30" s="110">
        <f>ROUND('増減の明細 (単位 円)'!M30/1000,0)</f>
        <v>300</v>
      </c>
      <c r="N30" s="11"/>
    </row>
    <row r="31" spans="1:14" ht="26.25" customHeight="1">
      <c r="A31" s="1"/>
      <c r="B31" s="11"/>
      <c r="C31" s="109" t="s">
        <v>252</v>
      </c>
      <c r="D31" s="110">
        <f>ROUND('増減の明細 (単位 円)'!D31/1000,0)</f>
        <v>390</v>
      </c>
      <c r="E31" s="110">
        <f>ROUND('増減の明細 (単位 円)'!E31/1000,0)</f>
        <v>410131</v>
      </c>
      <c r="F31" s="110">
        <f>ROUND('増減の明細 (単位 円)'!F31/1000,0)</f>
        <v>357454</v>
      </c>
      <c r="G31" s="110">
        <f>ROUND('増減の明細 (単位 円)'!G31/1000,0)</f>
        <v>52677</v>
      </c>
      <c r="H31" s="110">
        <f>ROUND('増減の明細 (単位 円)'!H31/1000,0)</f>
        <v>50420</v>
      </c>
      <c r="I31" s="110">
        <f>ROUND('増減の明細 (単位 円)'!I31/1000,0)</f>
        <v>0</v>
      </c>
      <c r="J31" s="110">
        <f>ROUND('増減の明細 (単位 円)'!J31/1000,0)</f>
        <v>408</v>
      </c>
      <c r="K31" s="110">
        <f>ROUND('増減の明細 (単位 円)'!K31/1000,0)</f>
        <v>0</v>
      </c>
      <c r="L31" s="110">
        <f>ROUND('増減の明細 (単位 円)'!L31/1000,0)</f>
        <v>390</v>
      </c>
      <c r="M31" s="110">
        <f>ROUND('増減の明細 (単位 円)'!M31/1000,0)</f>
        <v>390</v>
      </c>
      <c r="N31" s="11"/>
    </row>
    <row r="32" spans="1:14" ht="26.25" customHeight="1">
      <c r="A32" s="1"/>
      <c r="B32" s="11"/>
      <c r="C32" s="109" t="s">
        <v>236</v>
      </c>
      <c r="D32" s="110">
        <f>ROUND('増減の明細 (単位 円)'!D32/1000,0)</f>
        <v>1700</v>
      </c>
      <c r="E32" s="110">
        <f>ROUND('増減の明細 (単位 円)'!E32/1000,0)</f>
        <v>5302</v>
      </c>
      <c r="F32" s="110">
        <f>ROUND('増減の明細 (単位 円)'!F32/1000,0)</f>
        <v>0</v>
      </c>
      <c r="G32" s="110">
        <f>ROUND('増減の明細 (単位 円)'!G32/1000,0)</f>
        <v>5302</v>
      </c>
      <c r="H32" s="110">
        <f>ROUND('増減の明細 (単位 円)'!H32/1000,0)</f>
        <v>1700</v>
      </c>
      <c r="I32" s="110">
        <f>ROUND('増減の明細 (単位 円)'!I32/1000,0)</f>
        <v>0</v>
      </c>
      <c r="J32" s="110">
        <f>ROUND('増減の明細 (単位 円)'!J32/1000,0)</f>
        <v>5302</v>
      </c>
      <c r="K32" s="110">
        <f>ROUND('増減の明細 (単位 円)'!K32/1000,0)</f>
        <v>0</v>
      </c>
      <c r="L32" s="110">
        <f>ROUND('増減の明細 (単位 円)'!L32/1000,0)</f>
        <v>1700</v>
      </c>
      <c r="M32" s="110">
        <f>ROUND('増減の明細 (単位 円)'!M32/1000,0)</f>
        <v>1700</v>
      </c>
      <c r="N32" s="11"/>
    </row>
    <row r="33" spans="1:14" ht="26.25" customHeight="1">
      <c r="A33" s="1"/>
      <c r="B33" s="11"/>
      <c r="C33" s="109" t="s">
        <v>253</v>
      </c>
      <c r="D33" s="110">
        <f>ROUND('増減の明細 (単位 円)'!D33/1000,0)</f>
        <v>200</v>
      </c>
      <c r="E33" s="110">
        <f>ROUND('増減の明細 (単位 円)'!E33/1000,0)</f>
        <v>3191462</v>
      </c>
      <c r="F33" s="110">
        <f>ROUND('増減の明細 (単位 円)'!F33/1000,0)</f>
        <v>737258</v>
      </c>
      <c r="G33" s="110">
        <f>ROUND('増減の明細 (単位 円)'!G33/1000,0)</f>
        <v>2454204</v>
      </c>
      <c r="H33" s="110">
        <f>ROUND('増減の明細 (単位 円)'!H33/1000,0)</f>
        <v>629040</v>
      </c>
      <c r="I33" s="110">
        <f>ROUND('増減の明細 (単位 円)'!I33/1000,0)</f>
        <v>0</v>
      </c>
      <c r="J33" s="110">
        <f>ROUND('増減の明細 (単位 円)'!J33/1000,0)</f>
        <v>785</v>
      </c>
      <c r="K33" s="110">
        <f>ROUND('増減の明細 (単位 円)'!K33/1000,0)</f>
        <v>0</v>
      </c>
      <c r="L33" s="110">
        <f>ROUND('増減の明細 (単位 円)'!L33/1000,0)</f>
        <v>200</v>
      </c>
      <c r="M33" s="110">
        <f>ROUND('増減の明細 (単位 円)'!M33/1000,0)</f>
        <v>200</v>
      </c>
      <c r="N33" s="11"/>
    </row>
    <row r="34" spans="1:14" ht="26.25" customHeight="1">
      <c r="A34" s="1"/>
      <c r="B34" s="11"/>
      <c r="C34" s="109" t="s">
        <v>254</v>
      </c>
      <c r="D34" s="110">
        <f>ROUND('増減の明細 (単位 円)'!D34/1000,0)</f>
        <v>1528</v>
      </c>
      <c r="E34" s="110">
        <f>ROUND('増減の明細 (単位 円)'!E34/1000,0)</f>
        <v>2639301</v>
      </c>
      <c r="F34" s="110">
        <f>ROUND('増減の明細 (単位 円)'!F34/1000,0)</f>
        <v>36130</v>
      </c>
      <c r="G34" s="110">
        <f>ROUND('増減の明細 (単位 円)'!G34/1000,0)</f>
        <v>2603170</v>
      </c>
      <c r="H34" s="110">
        <f>ROUND('増減の明細 (単位 円)'!H34/1000,0)</f>
        <v>1050000</v>
      </c>
      <c r="I34" s="110">
        <f>ROUND('増減の明細 (単位 円)'!I34/1000,0)</f>
        <v>0</v>
      </c>
      <c r="J34" s="110">
        <f>ROUND('増減の明細 (単位 円)'!J34/1000,0)</f>
        <v>3801</v>
      </c>
      <c r="K34" s="110">
        <f>ROUND('増減の明細 (単位 円)'!K34/1000,0)</f>
        <v>0</v>
      </c>
      <c r="L34" s="110">
        <f>ROUND('増減の明細 (単位 円)'!L34/1000,0)</f>
        <v>1528</v>
      </c>
      <c r="M34" s="110">
        <f>ROUND('増減の明細 (単位 円)'!M34/1000,0)</f>
        <v>1528</v>
      </c>
      <c r="N34" s="11"/>
    </row>
    <row r="35" spans="1:14" ht="26.25" customHeight="1">
      <c r="A35" s="1"/>
      <c r="B35" s="11"/>
      <c r="C35" s="109" t="s">
        <v>255</v>
      </c>
      <c r="D35" s="110">
        <f>ROUND('増減の明細 (単位 円)'!D35/1000,0)</f>
        <v>233</v>
      </c>
      <c r="E35" s="110">
        <f>ROUND('増減の明細 (単位 円)'!E35/1000,0)</f>
        <v>4524535</v>
      </c>
      <c r="F35" s="110">
        <f>ROUND('増減の明細 (単位 円)'!F35/1000,0)</f>
        <v>2031868</v>
      </c>
      <c r="G35" s="110">
        <f>ROUND('増減の明細 (単位 円)'!G35/1000,0)</f>
        <v>2492666</v>
      </c>
      <c r="H35" s="110">
        <f>ROUND('増減の明細 (単位 円)'!H35/1000,0)</f>
        <v>105000</v>
      </c>
      <c r="I35" s="110">
        <f>ROUND('増減の明細 (単位 円)'!I35/1000,0)</f>
        <v>0</v>
      </c>
      <c r="J35" s="110">
        <f>ROUND('増減の明細 (単位 円)'!J35/1000,0)</f>
        <v>5534</v>
      </c>
      <c r="K35" s="110">
        <f>ROUND('増減の明細 (単位 円)'!K35/1000,0)</f>
        <v>0</v>
      </c>
      <c r="L35" s="110">
        <f>ROUND('増減の明細 (単位 円)'!L35/1000,0)</f>
        <v>233</v>
      </c>
      <c r="M35" s="110">
        <f>ROUND('増減の明細 (単位 円)'!M35/1000,0)</f>
        <v>233</v>
      </c>
      <c r="N35" s="11"/>
    </row>
    <row r="36" spans="1:14" ht="26.25" customHeight="1">
      <c r="A36" s="1"/>
      <c r="B36" s="11"/>
      <c r="C36" s="109" t="s">
        <v>256</v>
      </c>
      <c r="D36" s="110">
        <f>ROUND('増減の明細 (単位 円)'!D36/1000,0)</f>
        <v>1744</v>
      </c>
      <c r="E36" s="110">
        <f>ROUND('増減の明細 (単位 円)'!E36/1000,0)</f>
        <v>1924083</v>
      </c>
      <c r="F36" s="110">
        <f>ROUND('増減の明細 (単位 円)'!F36/1000,0)</f>
        <v>199</v>
      </c>
      <c r="G36" s="110">
        <f>ROUND('増減の明細 (単位 円)'!G36/1000,0)</f>
        <v>1923885</v>
      </c>
      <c r="H36" s="110">
        <f>ROUND('増減の明細 (単位 円)'!H36/1000,0)</f>
        <v>1913459</v>
      </c>
      <c r="I36" s="110">
        <f>ROUND('増減の明細 (単位 円)'!I36/1000,0)</f>
        <v>0</v>
      </c>
      <c r="J36" s="110">
        <f>ROUND('増減の明細 (単位 円)'!J36/1000,0)</f>
        <v>1751</v>
      </c>
      <c r="K36" s="110">
        <f>ROUND('増減の明細 (単位 円)'!K36/1000,0)</f>
        <v>0</v>
      </c>
      <c r="L36" s="110">
        <f>ROUND('増減の明細 (単位 円)'!L36/1000,0)</f>
        <v>1744</v>
      </c>
      <c r="M36" s="110">
        <f>ROUND('増減の明細 (単位 円)'!M36/1000,0)</f>
        <v>1744</v>
      </c>
      <c r="N36" s="11"/>
    </row>
    <row r="37" spans="1:14" ht="26.25" customHeight="1">
      <c r="A37" s="1"/>
      <c r="B37" s="11"/>
      <c r="C37" s="109" t="s">
        <v>257</v>
      </c>
      <c r="D37" s="110">
        <f>ROUND('増減の明細 (単位 円)'!D37/1000,0)</f>
        <v>6603</v>
      </c>
      <c r="E37" s="110">
        <f>ROUND('増減の明細 (単位 円)'!E37/1000,0)</f>
        <v>1831981</v>
      </c>
      <c r="F37" s="110">
        <f>ROUND('増減の明細 (単位 円)'!F37/1000,0)</f>
        <v>8039</v>
      </c>
      <c r="G37" s="110">
        <f>ROUND('増減の明細 (単位 円)'!G37/1000,0)</f>
        <v>1823942</v>
      </c>
      <c r="H37" s="110">
        <f>ROUND('増減の明細 (単位 円)'!H37/1000,0)</f>
        <v>1486448</v>
      </c>
      <c r="I37" s="110">
        <f>ROUND('増減の明細 (単位 円)'!I37/1000,0)</f>
        <v>0</v>
      </c>
      <c r="J37" s="110">
        <f>ROUND('増減の明細 (単位 円)'!J37/1000,0)</f>
        <v>8098</v>
      </c>
      <c r="K37" s="110">
        <f>ROUND('増減の明細 (単位 円)'!K37/1000,0)</f>
        <v>0</v>
      </c>
      <c r="L37" s="110">
        <f>ROUND('増減の明細 (単位 円)'!L37/1000,0)</f>
        <v>6603</v>
      </c>
      <c r="M37" s="110">
        <f>ROUND('増減の明細 (単位 円)'!M37/1000,0)</f>
        <v>6603</v>
      </c>
      <c r="N37" s="11"/>
    </row>
    <row r="38" spans="1:14" ht="26.25" customHeight="1">
      <c r="A38" s="1"/>
      <c r="B38" s="11"/>
      <c r="C38" s="109" t="s">
        <v>258</v>
      </c>
      <c r="D38" s="110">
        <f>ROUND('増減の明細 (単位 円)'!D38/1000,0)</f>
        <v>1217</v>
      </c>
      <c r="E38" s="110">
        <f>ROUND('増減の明細 (単位 円)'!E38/1000,0)</f>
        <v>110643</v>
      </c>
      <c r="F38" s="110">
        <f>ROUND('増減の明細 (単位 円)'!F38/1000,0)</f>
        <v>1011</v>
      </c>
      <c r="G38" s="110">
        <f>ROUND('増減の明細 (単位 円)'!G38/1000,0)</f>
        <v>109632</v>
      </c>
      <c r="H38" s="110">
        <f>ROUND('増減の明細 (単位 円)'!H38/1000,0)</f>
        <v>100000</v>
      </c>
      <c r="I38" s="110">
        <f>ROUND('増減の明細 (単位 円)'!I38/1000,0)</f>
        <v>0</v>
      </c>
      <c r="J38" s="110">
        <f>ROUND('増減の明細 (単位 円)'!J38/1000,0)</f>
        <v>1334</v>
      </c>
      <c r="K38" s="110">
        <f>ROUND('増減の明細 (単位 円)'!K38/1000,0)</f>
        <v>0</v>
      </c>
      <c r="L38" s="110">
        <f>ROUND('増減の明細 (単位 円)'!L38/1000,0)</f>
        <v>1217</v>
      </c>
      <c r="M38" s="110">
        <f>ROUND('増減の明細 (単位 円)'!M38/1000,0)</f>
        <v>1217</v>
      </c>
      <c r="N38" s="11"/>
    </row>
    <row r="39" spans="1:14" ht="26.25" customHeight="1">
      <c r="A39" s="1"/>
      <c r="B39" s="11"/>
      <c r="C39" s="109" t="s">
        <v>243</v>
      </c>
      <c r="D39" s="110">
        <f>ROUND('増減の明細 (単位 円)'!D39/1000,0)</f>
        <v>5100</v>
      </c>
      <c r="E39" s="110">
        <f>ROUND('増減の明細 (単位 円)'!E39/1000,0)</f>
        <v>24589199000</v>
      </c>
      <c r="F39" s="110">
        <f>ROUND('増減の明細 (単位 円)'!F39/1000,0)</f>
        <v>24294008000</v>
      </c>
      <c r="G39" s="110">
        <f>ROUND('増減の明細 (単位 円)'!G39/1000,0)</f>
        <v>295191000</v>
      </c>
      <c r="H39" s="110">
        <f>ROUND('増減の明細 (単位 円)'!H39/1000,0)</f>
        <v>16602100</v>
      </c>
      <c r="I39" s="110">
        <f>ROUND('増減の明細 (単位 円)'!I39/1000,0)</f>
        <v>0</v>
      </c>
      <c r="J39" s="110">
        <f>ROUND('増減の明細 (単位 円)'!J39/1000,0)</f>
        <v>91509</v>
      </c>
      <c r="K39" s="110">
        <f>ROUND('増減の明細 (単位 円)'!K39/1000,0)</f>
        <v>0</v>
      </c>
      <c r="L39" s="110">
        <f>ROUND('増減の明細 (単位 円)'!L39/1000,0)</f>
        <v>5100</v>
      </c>
      <c r="M39" s="110">
        <f>ROUND('増減の明細 (単位 円)'!M39/1000,0)</f>
        <v>5100</v>
      </c>
      <c r="N39" s="11"/>
    </row>
    <row r="40" spans="1:14" ht="37.5" customHeight="1">
      <c r="A40" s="1"/>
      <c r="B40" s="11"/>
      <c r="C40" s="82" t="s">
        <v>9</v>
      </c>
      <c r="D40" s="110">
        <f>SUM(D20:D39)</f>
        <v>73000</v>
      </c>
      <c r="E40" s="110">
        <f t="shared" ref="E40:H40" si="1">SUM(E20:E39)</f>
        <v>25167093674</v>
      </c>
      <c r="F40" s="110">
        <f t="shared" si="1"/>
        <v>24787306652</v>
      </c>
      <c r="G40" s="110">
        <f t="shared" si="1"/>
        <v>379787019</v>
      </c>
      <c r="H40" s="110">
        <f t="shared" si="1"/>
        <v>62603814</v>
      </c>
      <c r="I40" s="120"/>
      <c r="J40" s="110"/>
      <c r="K40" s="110">
        <f>SUM(K20:K39)</f>
        <v>2063</v>
      </c>
      <c r="L40" s="110">
        <f>SUM(L20:L39)</f>
        <v>70937</v>
      </c>
      <c r="M40" s="110">
        <f>SUM(M20:M39)</f>
        <v>73000</v>
      </c>
      <c r="N40" s="11"/>
    </row>
    <row r="41" spans="1:14" ht="7.5" customHeight="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6.75" customHeight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</sheetData>
  <phoneticPr fontId="2"/>
  <pageMargins left="0.7" right="0.7" top="0.75" bottom="0.75" header="0.3" footer="0.3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42"/>
  <sheetViews>
    <sheetView view="pageBreakPreview" zoomScale="80" zoomScaleNormal="80" zoomScaleSheetLayoutView="80" workbookViewId="0">
      <selection activeCell="L11" sqref="L11:L13"/>
    </sheetView>
  </sheetViews>
  <sheetFormatPr defaultRowHeight="13.5"/>
  <cols>
    <col min="1" max="1" width="8.5" customWidth="1"/>
    <col min="2" max="2" width="5.5" customWidth="1"/>
    <col min="3" max="3" width="24.25" customWidth="1"/>
    <col min="4" max="4" width="17.5" customWidth="1"/>
    <col min="5" max="9" width="15.75" customWidth="1"/>
    <col min="10" max="10" width="16.75" customWidth="1"/>
    <col min="11" max="11" width="15.75" customWidth="1"/>
    <col min="12" max="12" width="16.75" customWidth="1"/>
    <col min="13" max="13" width="16.625" customWidth="1"/>
    <col min="14" max="14" width="1.25" customWidth="1"/>
  </cols>
  <sheetData>
    <row r="1" spans="1:14" ht="26.25" customHeight="1"/>
    <row r="2" spans="1:14" ht="34.5" customHeight="1">
      <c r="B2" s="8"/>
      <c r="C2" s="9" t="s">
        <v>219</v>
      </c>
      <c r="D2" s="9"/>
      <c r="E2" s="9"/>
      <c r="F2" s="9"/>
      <c r="G2" s="9"/>
      <c r="H2" s="9"/>
      <c r="I2" s="9"/>
      <c r="J2" s="9"/>
      <c r="K2" s="9"/>
      <c r="L2" s="9"/>
      <c r="M2" s="9"/>
    </row>
    <row r="3" spans="1:14" ht="20.100000000000001" customHeight="1">
      <c r="B3" s="3"/>
      <c r="C3" s="10" t="s">
        <v>15</v>
      </c>
      <c r="D3" s="3"/>
      <c r="E3" s="3"/>
      <c r="F3" s="3"/>
      <c r="G3" s="3"/>
      <c r="H3" s="3"/>
      <c r="I3" s="3"/>
      <c r="J3" s="7" t="s">
        <v>188</v>
      </c>
      <c r="K3" s="3"/>
      <c r="L3" s="3"/>
      <c r="M3" s="3"/>
      <c r="N3" s="3"/>
    </row>
    <row r="4" spans="1:14" ht="50.1" customHeight="1">
      <c r="A4" s="1"/>
      <c r="B4" s="11"/>
      <c r="C4" s="82" t="s">
        <v>16</v>
      </c>
      <c r="D4" s="81" t="s">
        <v>17</v>
      </c>
      <c r="E4" s="81" t="s">
        <v>18</v>
      </c>
      <c r="F4" s="81" t="s">
        <v>19</v>
      </c>
      <c r="G4" s="81" t="s">
        <v>20</v>
      </c>
      <c r="H4" s="81" t="s">
        <v>21</v>
      </c>
      <c r="I4" s="81" t="s">
        <v>22</v>
      </c>
      <c r="J4" s="81" t="s">
        <v>23</v>
      </c>
      <c r="K4" s="12"/>
      <c r="L4" s="11"/>
      <c r="M4" s="11"/>
      <c r="N4" s="11"/>
    </row>
    <row r="5" spans="1:14" ht="26.25" customHeight="1">
      <c r="A5" s="1"/>
      <c r="B5" s="11"/>
      <c r="C5" s="13"/>
      <c r="D5" s="13"/>
      <c r="E5" s="13"/>
      <c r="F5" s="13"/>
      <c r="G5" s="13"/>
      <c r="H5" s="13"/>
      <c r="I5" s="13"/>
      <c r="J5" s="13"/>
      <c r="K5" s="11"/>
      <c r="L5" s="11"/>
      <c r="M5" s="11"/>
      <c r="N5" s="11"/>
    </row>
    <row r="6" spans="1:14" ht="26.25" customHeight="1">
      <c r="A6" s="1"/>
      <c r="B6" s="11"/>
      <c r="C6" s="13"/>
      <c r="D6" s="13"/>
      <c r="E6" s="13"/>
      <c r="F6" s="13"/>
      <c r="G6" s="13"/>
      <c r="H6" s="13"/>
      <c r="I6" s="13"/>
      <c r="J6" s="13"/>
      <c r="K6" s="11"/>
      <c r="L6" s="11"/>
      <c r="M6" s="11"/>
      <c r="N6" s="11"/>
    </row>
    <row r="7" spans="1:14" ht="26.25" customHeight="1">
      <c r="A7" s="1"/>
      <c r="B7" s="11"/>
      <c r="C7" s="82" t="s">
        <v>9</v>
      </c>
      <c r="D7" s="13"/>
      <c r="E7" s="13"/>
      <c r="F7" s="13"/>
      <c r="G7" s="13"/>
      <c r="H7" s="13"/>
      <c r="I7" s="13"/>
      <c r="J7" s="13"/>
      <c r="K7" s="11"/>
      <c r="L7" s="11"/>
      <c r="M7" s="11"/>
      <c r="N7" s="11"/>
    </row>
    <row r="8" spans="1:14" ht="11.1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0.100000000000001" customHeight="1">
      <c r="B9" s="3"/>
      <c r="C9" s="10" t="s">
        <v>144</v>
      </c>
      <c r="D9" s="3"/>
      <c r="E9" s="3"/>
      <c r="F9" s="3"/>
      <c r="G9" s="3"/>
      <c r="H9" s="3"/>
      <c r="I9" s="3"/>
      <c r="J9" s="3"/>
      <c r="K9" s="3"/>
      <c r="L9" s="7" t="s">
        <v>188</v>
      </c>
      <c r="M9" s="3"/>
      <c r="N9" s="3"/>
    </row>
    <row r="10" spans="1:14" ht="50.1" customHeight="1">
      <c r="A10" s="1"/>
      <c r="B10" s="11"/>
      <c r="C10" s="82" t="s">
        <v>24</v>
      </c>
      <c r="D10" s="81" t="s">
        <v>25</v>
      </c>
      <c r="E10" s="81" t="s">
        <v>26</v>
      </c>
      <c r="F10" s="81" t="s">
        <v>27</v>
      </c>
      <c r="G10" s="81" t="s">
        <v>28</v>
      </c>
      <c r="H10" s="81" t="s">
        <v>29</v>
      </c>
      <c r="I10" s="81" t="s">
        <v>30</v>
      </c>
      <c r="J10" s="81" t="s">
        <v>31</v>
      </c>
      <c r="K10" s="81" t="s">
        <v>32</v>
      </c>
      <c r="L10" s="81" t="s">
        <v>23</v>
      </c>
      <c r="M10" s="11"/>
      <c r="N10" s="11"/>
    </row>
    <row r="11" spans="1:14" s="105" customFormat="1" ht="25.5" customHeight="1">
      <c r="A11" s="1"/>
      <c r="B11" s="11"/>
      <c r="C11" s="109" t="s">
        <v>220</v>
      </c>
      <c r="D11" s="110">
        <v>3689857779</v>
      </c>
      <c r="E11" s="110">
        <v>1367335692</v>
      </c>
      <c r="F11" s="110">
        <v>1324450141</v>
      </c>
      <c r="G11" s="110">
        <f>E11-F11</f>
        <v>42885551</v>
      </c>
      <c r="H11" s="110">
        <v>3743706694</v>
      </c>
      <c r="I11" s="121">
        <v>1</v>
      </c>
      <c r="J11" s="110">
        <f>G11*I11</f>
        <v>42885551</v>
      </c>
      <c r="K11" s="110">
        <f>-(J11-D11)</f>
        <v>3646972228</v>
      </c>
      <c r="L11" s="110">
        <v>3689858000</v>
      </c>
      <c r="M11" s="11"/>
      <c r="N11" s="11"/>
    </row>
    <row r="12" spans="1:14" s="105" customFormat="1" ht="25.5" customHeight="1">
      <c r="A12" s="1"/>
      <c r="B12" s="11"/>
      <c r="C12" s="109" t="s">
        <v>221</v>
      </c>
      <c r="D12" s="110">
        <v>1002176054</v>
      </c>
      <c r="E12" s="110">
        <v>9172405531</v>
      </c>
      <c r="F12" s="110">
        <v>3709264134</v>
      </c>
      <c r="G12" s="110">
        <f t="shared" ref="G12" si="0">E12-F12</f>
        <v>5463141397</v>
      </c>
      <c r="H12" s="110">
        <v>3990279603</v>
      </c>
      <c r="I12" s="121">
        <v>1</v>
      </c>
      <c r="J12" s="110">
        <f t="shared" ref="J12" si="1">G12*I12</f>
        <v>5463141397</v>
      </c>
      <c r="K12" s="110">
        <v>0</v>
      </c>
      <c r="L12" s="110">
        <v>1002176000</v>
      </c>
      <c r="M12" s="11"/>
      <c r="N12" s="11"/>
    </row>
    <row r="13" spans="1:14" s="105" customFormat="1" ht="25.5" customHeight="1">
      <c r="A13" s="1"/>
      <c r="B13" s="11"/>
      <c r="C13" s="165" t="s">
        <v>259</v>
      </c>
      <c r="D13" s="110">
        <v>114340000</v>
      </c>
      <c r="E13" s="110">
        <v>28453520010</v>
      </c>
      <c r="F13" s="110">
        <v>23338881155</v>
      </c>
      <c r="G13" s="110">
        <f t="shared" ref="G13:G15" si="2">E13-F13</f>
        <v>5114638855</v>
      </c>
      <c r="H13" s="110">
        <v>4475501010</v>
      </c>
      <c r="I13" s="121">
        <v>1</v>
      </c>
      <c r="J13" s="110">
        <f t="shared" ref="J13:J14" si="3">G13*I13</f>
        <v>5114638855</v>
      </c>
      <c r="K13" s="110">
        <v>0</v>
      </c>
      <c r="L13" s="110">
        <v>114340000</v>
      </c>
      <c r="M13" s="11"/>
      <c r="N13" s="11"/>
    </row>
    <row r="14" spans="1:14" s="115" customFormat="1" ht="25.5" customHeight="1">
      <c r="A14" s="111"/>
      <c r="B14" s="112"/>
      <c r="C14" s="113" t="s">
        <v>222</v>
      </c>
      <c r="D14" s="110">
        <v>30000000</v>
      </c>
      <c r="E14" s="110">
        <v>57364516</v>
      </c>
      <c r="F14" s="110">
        <v>43333974</v>
      </c>
      <c r="G14" s="114">
        <f t="shared" si="2"/>
        <v>14030542</v>
      </c>
      <c r="H14" s="110">
        <v>30000000</v>
      </c>
      <c r="I14" s="121">
        <f t="shared" ref="I14" si="4">D14/H14</f>
        <v>1</v>
      </c>
      <c r="J14" s="114">
        <f t="shared" si="3"/>
        <v>14030542</v>
      </c>
      <c r="K14" s="114">
        <f>-(J14-D14)</f>
        <v>15969458</v>
      </c>
      <c r="L14" s="114">
        <f t="shared" ref="L14:L15" si="5">D14</f>
        <v>30000000</v>
      </c>
      <c r="M14" s="112"/>
      <c r="N14" s="112"/>
    </row>
    <row r="15" spans="1:14" s="115" customFormat="1" ht="25.5" customHeight="1">
      <c r="A15" s="111"/>
      <c r="B15" s="112"/>
      <c r="C15" s="113" t="s">
        <v>223</v>
      </c>
      <c r="D15" s="110">
        <v>316383000</v>
      </c>
      <c r="E15" s="110">
        <v>323620981</v>
      </c>
      <c r="F15" s="110">
        <v>0</v>
      </c>
      <c r="G15" s="114">
        <f t="shared" si="2"/>
        <v>323620981</v>
      </c>
      <c r="H15" s="110">
        <v>316383000</v>
      </c>
      <c r="I15" s="121">
        <f>D15/H15</f>
        <v>1</v>
      </c>
      <c r="J15" s="114">
        <f>G15*I15</f>
        <v>323620981</v>
      </c>
      <c r="K15" s="114">
        <v>0</v>
      </c>
      <c r="L15" s="114">
        <f t="shared" si="5"/>
        <v>316383000</v>
      </c>
      <c r="M15" s="112"/>
      <c r="N15" s="112"/>
    </row>
    <row r="16" spans="1:14" ht="37.5" customHeight="1">
      <c r="A16" s="1"/>
      <c r="B16" s="11"/>
      <c r="C16" s="82" t="s">
        <v>9</v>
      </c>
      <c r="D16" s="110">
        <f>SUM(D11:D15)</f>
        <v>5152756833</v>
      </c>
      <c r="E16" s="110">
        <f>SUM(E11:E15)</f>
        <v>39374246730</v>
      </c>
      <c r="F16" s="110">
        <f>SUM(F11:F15)</f>
        <v>28415929404</v>
      </c>
      <c r="G16" s="110">
        <f>SUM(G11:G15)</f>
        <v>10958317326</v>
      </c>
      <c r="H16" s="110">
        <f>SUM(H11:H15)</f>
        <v>12555870307</v>
      </c>
      <c r="I16" s="110"/>
      <c r="J16" s="110">
        <f>SUM(J11:J15)</f>
        <v>10958317326</v>
      </c>
      <c r="K16" s="110">
        <f>SUM(K11:K15)</f>
        <v>3662941686</v>
      </c>
      <c r="L16" s="110">
        <f>SUM(L11:L15)</f>
        <v>5152757000</v>
      </c>
      <c r="M16" s="11"/>
      <c r="N16" s="11"/>
    </row>
    <row r="17" spans="1:14" ht="12" customHeight="1">
      <c r="A17" s="1"/>
      <c r="B17" s="11"/>
      <c r="C17" s="12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20.100000000000001" customHeight="1">
      <c r="B18" s="3"/>
      <c r="C18" s="10" t="s">
        <v>145</v>
      </c>
      <c r="D18" s="3"/>
      <c r="E18" s="3"/>
      <c r="F18" s="3"/>
      <c r="G18" s="3"/>
      <c r="H18" s="3"/>
      <c r="I18" s="3"/>
      <c r="J18" s="3"/>
      <c r="K18" s="3"/>
      <c r="L18" s="7"/>
      <c r="M18" s="7" t="s">
        <v>188</v>
      </c>
      <c r="N18" s="3"/>
    </row>
    <row r="19" spans="1:14" ht="50.1" customHeight="1">
      <c r="A19" s="1"/>
      <c r="B19" s="11"/>
      <c r="C19" s="82" t="s">
        <v>24</v>
      </c>
      <c r="D19" s="81" t="s">
        <v>33</v>
      </c>
      <c r="E19" s="81" t="s">
        <v>26</v>
      </c>
      <c r="F19" s="81" t="s">
        <v>27</v>
      </c>
      <c r="G19" s="81" t="s">
        <v>28</v>
      </c>
      <c r="H19" s="81" t="s">
        <v>29</v>
      </c>
      <c r="I19" s="81" t="s">
        <v>30</v>
      </c>
      <c r="J19" s="81" t="s">
        <v>31</v>
      </c>
      <c r="K19" s="81" t="s">
        <v>34</v>
      </c>
      <c r="L19" s="81" t="s">
        <v>35</v>
      </c>
      <c r="M19" s="81" t="s">
        <v>23</v>
      </c>
      <c r="N19" s="11"/>
    </row>
    <row r="20" spans="1:14" ht="26.25" customHeight="1">
      <c r="A20" s="1"/>
      <c r="B20" s="11"/>
      <c r="C20" s="109" t="s">
        <v>224</v>
      </c>
      <c r="D20" s="116">
        <v>6600000</v>
      </c>
      <c r="E20" s="116">
        <v>2390288000</v>
      </c>
      <c r="F20" s="116">
        <v>758873000</v>
      </c>
      <c r="G20" s="116">
        <f>E20-F20</f>
        <v>1631415000</v>
      </c>
      <c r="H20" s="116">
        <v>420000000</v>
      </c>
      <c r="I20" s="117">
        <f>ROUND(D20/H20,5)</f>
        <v>1.5709999999999998E-2</v>
      </c>
      <c r="J20" s="116">
        <f>ROUND(G20*I20,1)</f>
        <v>25629529.699999999</v>
      </c>
      <c r="K20" s="116">
        <v>0</v>
      </c>
      <c r="L20" s="116">
        <f>D20-K20</f>
        <v>6600000</v>
      </c>
      <c r="M20" s="110">
        <v>6600000</v>
      </c>
      <c r="N20" s="11"/>
    </row>
    <row r="21" spans="1:14" s="115" customFormat="1" ht="26.25" customHeight="1">
      <c r="A21" s="111"/>
      <c r="B21" s="112"/>
      <c r="C21" s="113" t="s">
        <v>225</v>
      </c>
      <c r="D21" s="110">
        <v>6000000</v>
      </c>
      <c r="E21" s="110">
        <v>710167532</v>
      </c>
      <c r="F21" s="110">
        <v>136768870</v>
      </c>
      <c r="G21" s="114">
        <f t="shared" ref="G21:G39" si="6">E21-F21</f>
        <v>573398662</v>
      </c>
      <c r="H21" s="110">
        <v>700000000</v>
      </c>
      <c r="I21" s="118">
        <f t="shared" ref="I21:I39" si="7">ROUND(D21/H21,5)</f>
        <v>8.5699999999999995E-3</v>
      </c>
      <c r="J21" s="114">
        <f t="shared" ref="J21:J39" si="8">ROUND(G21*I21,1)</f>
        <v>4914026.5</v>
      </c>
      <c r="K21" s="110">
        <v>0</v>
      </c>
      <c r="L21" s="114">
        <f>D21-K21</f>
        <v>6000000</v>
      </c>
      <c r="M21" s="110">
        <v>6000000</v>
      </c>
      <c r="N21" s="112"/>
    </row>
    <row r="22" spans="1:14" s="115" customFormat="1" ht="26.25" customHeight="1">
      <c r="A22" s="111"/>
      <c r="B22" s="112"/>
      <c r="C22" s="113" t="s">
        <v>226</v>
      </c>
      <c r="D22" s="110">
        <v>2100000</v>
      </c>
      <c r="E22" s="110">
        <v>3774824000</v>
      </c>
      <c r="F22" s="110">
        <v>3767527000</v>
      </c>
      <c r="G22" s="114">
        <f t="shared" si="6"/>
        <v>7297000</v>
      </c>
      <c r="H22" s="110">
        <v>96000000</v>
      </c>
      <c r="I22" s="118">
        <f t="shared" si="7"/>
        <v>2.188E-2</v>
      </c>
      <c r="J22" s="114">
        <f>ROUND(G22*I22,1)</f>
        <v>159658.4</v>
      </c>
      <c r="K22" s="110">
        <v>2063023</v>
      </c>
      <c r="L22" s="114">
        <f t="shared" ref="L22:L39" si="9">D22-K22</f>
        <v>36977</v>
      </c>
      <c r="M22" s="110">
        <v>2100000</v>
      </c>
      <c r="N22" s="112"/>
    </row>
    <row r="23" spans="1:14" ht="26.25" customHeight="1">
      <c r="A23" s="1"/>
      <c r="B23" s="11"/>
      <c r="C23" s="109" t="s">
        <v>227</v>
      </c>
      <c r="D23" s="110">
        <v>22535000</v>
      </c>
      <c r="E23" s="110">
        <v>358945072185</v>
      </c>
      <c r="F23" s="110">
        <v>309753091482</v>
      </c>
      <c r="G23" s="110">
        <f>E23-F23</f>
        <v>49191980703</v>
      </c>
      <c r="H23" s="110">
        <v>32510560000</v>
      </c>
      <c r="I23" s="118">
        <f>ROUND(D23/H23,5)</f>
        <v>6.8999999999999997E-4</v>
      </c>
      <c r="J23" s="114">
        <f>ROUND(G23*I23,1)</f>
        <v>33942466.700000003</v>
      </c>
      <c r="K23" s="110">
        <v>0</v>
      </c>
      <c r="L23" s="114">
        <f t="shared" si="9"/>
        <v>22535000</v>
      </c>
      <c r="M23" s="110">
        <v>22535000</v>
      </c>
      <c r="N23" s="11"/>
    </row>
    <row r="24" spans="1:14" s="115" customFormat="1" ht="26.25" customHeight="1">
      <c r="A24" s="111"/>
      <c r="B24" s="112"/>
      <c r="C24" s="113" t="s">
        <v>228</v>
      </c>
      <c r="D24" s="110">
        <v>1350000</v>
      </c>
      <c r="E24" s="110">
        <v>1008662022</v>
      </c>
      <c r="F24" s="110">
        <v>608338478</v>
      </c>
      <c r="G24" s="114">
        <f t="shared" si="6"/>
        <v>400323544</v>
      </c>
      <c r="H24" s="122">
        <v>133200000</v>
      </c>
      <c r="I24" s="118">
        <f t="shared" si="7"/>
        <v>1.014E-2</v>
      </c>
      <c r="J24" s="114">
        <f t="shared" si="8"/>
        <v>4059280.7</v>
      </c>
      <c r="K24" s="110">
        <v>0</v>
      </c>
      <c r="L24" s="114">
        <f>D24-K24</f>
        <v>1350000</v>
      </c>
      <c r="M24" s="110">
        <v>1350000</v>
      </c>
      <c r="N24" s="112"/>
    </row>
    <row r="25" spans="1:14" s="115" customFormat="1" ht="26.25" customHeight="1">
      <c r="A25" s="111"/>
      <c r="B25" s="112"/>
      <c r="C25" s="113" t="s">
        <v>229</v>
      </c>
      <c r="D25" s="110">
        <v>3750000</v>
      </c>
      <c r="E25" s="110">
        <v>172706153001</v>
      </c>
      <c r="F25" s="110">
        <v>167263911523</v>
      </c>
      <c r="G25" s="114">
        <f t="shared" si="6"/>
        <v>5442241478</v>
      </c>
      <c r="H25" s="122">
        <v>2821120000</v>
      </c>
      <c r="I25" s="118">
        <f t="shared" si="7"/>
        <v>1.33E-3</v>
      </c>
      <c r="J25" s="114">
        <f t="shared" si="8"/>
        <v>7238181.2000000002</v>
      </c>
      <c r="K25" s="110">
        <v>0</v>
      </c>
      <c r="L25" s="114">
        <f t="shared" si="9"/>
        <v>3750000</v>
      </c>
      <c r="M25" s="110">
        <v>3750000</v>
      </c>
      <c r="N25" s="112"/>
    </row>
    <row r="26" spans="1:14" s="115" customFormat="1" ht="26.25" customHeight="1">
      <c r="A26" s="111"/>
      <c r="B26" s="112"/>
      <c r="C26" s="113" t="s">
        <v>230</v>
      </c>
      <c r="D26" s="110">
        <v>5000000</v>
      </c>
      <c r="E26" s="110">
        <v>17789119424</v>
      </c>
      <c r="F26" s="110">
        <v>4765250356</v>
      </c>
      <c r="G26" s="114">
        <f t="shared" si="6"/>
        <v>13023869068</v>
      </c>
      <c r="H26" s="110">
        <v>1626500000</v>
      </c>
      <c r="I26" s="118">
        <f t="shared" si="7"/>
        <v>3.0699999999999998E-3</v>
      </c>
      <c r="J26" s="114">
        <f t="shared" si="8"/>
        <v>39983278</v>
      </c>
      <c r="K26" s="110">
        <v>0</v>
      </c>
      <c r="L26" s="114">
        <f t="shared" si="9"/>
        <v>5000000</v>
      </c>
      <c r="M26" s="110">
        <v>5000000</v>
      </c>
      <c r="N26" s="112"/>
    </row>
    <row r="27" spans="1:14" s="115" customFormat="1" ht="26.25" customHeight="1">
      <c r="A27" s="111"/>
      <c r="B27" s="112"/>
      <c r="C27" s="113" t="s">
        <v>231</v>
      </c>
      <c r="D27" s="110">
        <v>940000</v>
      </c>
      <c r="E27" s="110">
        <v>3163649672</v>
      </c>
      <c r="F27" s="110">
        <v>2818836338</v>
      </c>
      <c r="G27" s="114">
        <f t="shared" si="6"/>
        <v>344813334</v>
      </c>
      <c r="H27" s="110">
        <v>308539000</v>
      </c>
      <c r="I27" s="118">
        <f t="shared" si="7"/>
        <v>3.0500000000000002E-3</v>
      </c>
      <c r="J27" s="114">
        <f t="shared" si="8"/>
        <v>1051680.7</v>
      </c>
      <c r="K27" s="110">
        <v>0</v>
      </c>
      <c r="L27" s="114">
        <f t="shared" si="9"/>
        <v>940000</v>
      </c>
      <c r="M27" s="110">
        <v>940000</v>
      </c>
      <c r="N27" s="112"/>
    </row>
    <row r="28" spans="1:14" s="115" customFormat="1" ht="26.25" customHeight="1">
      <c r="A28" s="111"/>
      <c r="B28" s="112"/>
      <c r="C28" s="113" t="s">
        <v>232</v>
      </c>
      <c r="D28" s="110">
        <v>1680000</v>
      </c>
      <c r="E28" s="110">
        <v>1237295638</v>
      </c>
      <c r="F28" s="110">
        <v>205450296</v>
      </c>
      <c r="G28" s="114">
        <f t="shared" si="6"/>
        <v>1031845342</v>
      </c>
      <c r="H28" s="110">
        <v>856728000</v>
      </c>
      <c r="I28" s="118">
        <f t="shared" si="7"/>
        <v>1.9599999999999999E-3</v>
      </c>
      <c r="J28" s="114">
        <f t="shared" si="8"/>
        <v>2022416.9</v>
      </c>
      <c r="K28" s="110">
        <v>0</v>
      </c>
      <c r="L28" s="114">
        <f t="shared" si="9"/>
        <v>1680000</v>
      </c>
      <c r="M28" s="110">
        <v>1680000</v>
      </c>
      <c r="N28" s="112"/>
    </row>
    <row r="29" spans="1:14" s="115" customFormat="1" ht="26.25" customHeight="1">
      <c r="A29" s="111"/>
      <c r="B29" s="112"/>
      <c r="C29" s="113" t="s">
        <v>233</v>
      </c>
      <c r="D29" s="110">
        <v>4030000</v>
      </c>
      <c r="E29" s="110">
        <v>794058046</v>
      </c>
      <c r="F29" s="110">
        <v>39049438</v>
      </c>
      <c r="G29" s="114">
        <f t="shared" si="6"/>
        <v>755008608</v>
      </c>
      <c r="H29" s="110">
        <v>500000000</v>
      </c>
      <c r="I29" s="118">
        <f t="shared" si="7"/>
        <v>8.0599999999999995E-3</v>
      </c>
      <c r="J29" s="114">
        <f t="shared" si="8"/>
        <v>6085369.4000000004</v>
      </c>
      <c r="K29" s="110">
        <v>0</v>
      </c>
      <c r="L29" s="114">
        <f t="shared" si="9"/>
        <v>4030000</v>
      </c>
      <c r="M29" s="110">
        <v>4030000</v>
      </c>
      <c r="N29" s="112"/>
    </row>
    <row r="30" spans="1:14" s="115" customFormat="1" ht="26.25" customHeight="1">
      <c r="A30" s="111"/>
      <c r="B30" s="112"/>
      <c r="C30" s="119" t="s">
        <v>234</v>
      </c>
      <c r="D30" s="110">
        <v>300000</v>
      </c>
      <c r="E30" s="110">
        <v>737946088</v>
      </c>
      <c r="F30" s="110">
        <v>9597898</v>
      </c>
      <c r="G30" s="114">
        <f t="shared" si="6"/>
        <v>728348190</v>
      </c>
      <c r="H30" s="110">
        <v>693000000</v>
      </c>
      <c r="I30" s="118">
        <f t="shared" si="7"/>
        <v>4.2999999999999999E-4</v>
      </c>
      <c r="J30" s="114">
        <f t="shared" si="8"/>
        <v>313189.7</v>
      </c>
      <c r="K30" s="110">
        <v>0</v>
      </c>
      <c r="L30" s="114">
        <f t="shared" si="9"/>
        <v>300000</v>
      </c>
      <c r="M30" s="110">
        <v>300000</v>
      </c>
      <c r="N30" s="112"/>
    </row>
    <row r="31" spans="1:14" s="115" customFormat="1" ht="26.25" customHeight="1">
      <c r="A31" s="111"/>
      <c r="B31" s="112"/>
      <c r="C31" s="119" t="s">
        <v>235</v>
      </c>
      <c r="D31" s="110">
        <v>390000</v>
      </c>
      <c r="E31" s="110">
        <v>410130577</v>
      </c>
      <c r="F31" s="110">
        <v>357453621</v>
      </c>
      <c r="G31" s="114">
        <f t="shared" si="6"/>
        <v>52676956</v>
      </c>
      <c r="H31" s="110">
        <v>50420000</v>
      </c>
      <c r="I31" s="118">
        <f t="shared" si="7"/>
        <v>7.7400000000000004E-3</v>
      </c>
      <c r="J31" s="114">
        <f t="shared" si="8"/>
        <v>407719.6</v>
      </c>
      <c r="K31" s="110">
        <v>0</v>
      </c>
      <c r="L31" s="114">
        <f t="shared" si="9"/>
        <v>390000</v>
      </c>
      <c r="M31" s="110">
        <v>390000</v>
      </c>
      <c r="N31" s="112"/>
    </row>
    <row r="32" spans="1:14" s="115" customFormat="1" ht="26.25" customHeight="1">
      <c r="A32" s="111"/>
      <c r="B32" s="112"/>
      <c r="C32" s="119" t="s">
        <v>236</v>
      </c>
      <c r="D32" s="110">
        <v>1700000</v>
      </c>
      <c r="E32" s="122">
        <v>5302420</v>
      </c>
      <c r="F32" s="110">
        <v>0</v>
      </c>
      <c r="G32" s="114">
        <f t="shared" si="6"/>
        <v>5302420</v>
      </c>
      <c r="H32" s="110">
        <v>1700000</v>
      </c>
      <c r="I32" s="118">
        <f>ROUND(D32/H32,5)</f>
        <v>1</v>
      </c>
      <c r="J32" s="114">
        <f t="shared" si="8"/>
        <v>5302420</v>
      </c>
      <c r="K32" s="110">
        <v>0</v>
      </c>
      <c r="L32" s="114">
        <f t="shared" si="9"/>
        <v>1700000</v>
      </c>
      <c r="M32" s="110">
        <v>1700000</v>
      </c>
      <c r="N32" s="112"/>
    </row>
    <row r="33" spans="1:14" s="115" customFormat="1" ht="26.25" customHeight="1">
      <c r="A33" s="111"/>
      <c r="B33" s="112"/>
      <c r="C33" s="119" t="s">
        <v>237</v>
      </c>
      <c r="D33" s="110">
        <v>200000</v>
      </c>
      <c r="E33" s="110">
        <v>3191461597</v>
      </c>
      <c r="F33" s="110">
        <v>737257831</v>
      </c>
      <c r="G33" s="114">
        <f t="shared" si="6"/>
        <v>2454203766</v>
      </c>
      <c r="H33" s="110">
        <v>629040000</v>
      </c>
      <c r="I33" s="118">
        <f t="shared" si="7"/>
        <v>3.2000000000000003E-4</v>
      </c>
      <c r="J33" s="114">
        <f t="shared" si="8"/>
        <v>785345.2</v>
      </c>
      <c r="K33" s="110">
        <v>0</v>
      </c>
      <c r="L33" s="114">
        <f t="shared" si="9"/>
        <v>200000</v>
      </c>
      <c r="M33" s="110">
        <v>200000</v>
      </c>
      <c r="N33" s="112"/>
    </row>
    <row r="34" spans="1:14" s="115" customFormat="1" ht="26.25" customHeight="1">
      <c r="A34" s="111"/>
      <c r="B34" s="112"/>
      <c r="C34" s="119" t="s">
        <v>238</v>
      </c>
      <c r="D34" s="110">
        <v>1528000</v>
      </c>
      <c r="E34" s="110">
        <v>2639300944</v>
      </c>
      <c r="F34" s="110">
        <v>36130461</v>
      </c>
      <c r="G34" s="114">
        <f t="shared" si="6"/>
        <v>2603170483</v>
      </c>
      <c r="H34" s="110">
        <v>1050000000</v>
      </c>
      <c r="I34" s="118">
        <f t="shared" si="7"/>
        <v>1.4599999999999999E-3</v>
      </c>
      <c r="J34" s="114">
        <f t="shared" si="8"/>
        <v>3800628.9</v>
      </c>
      <c r="K34" s="110">
        <v>0</v>
      </c>
      <c r="L34" s="114">
        <f t="shared" si="9"/>
        <v>1528000</v>
      </c>
      <c r="M34" s="110">
        <v>1528000</v>
      </c>
      <c r="N34" s="112"/>
    </row>
    <row r="35" spans="1:14" s="115" customFormat="1" ht="26.25" customHeight="1">
      <c r="A35" s="111"/>
      <c r="B35" s="112"/>
      <c r="C35" s="119" t="s">
        <v>239</v>
      </c>
      <c r="D35" s="110">
        <v>233000</v>
      </c>
      <c r="E35" s="110">
        <v>4524534582</v>
      </c>
      <c r="F35" s="110">
        <v>2031868085</v>
      </c>
      <c r="G35" s="114">
        <f t="shared" si="6"/>
        <v>2492666497</v>
      </c>
      <c r="H35" s="110">
        <v>105000000</v>
      </c>
      <c r="I35" s="118">
        <f t="shared" si="7"/>
        <v>2.2200000000000002E-3</v>
      </c>
      <c r="J35" s="114">
        <f t="shared" si="8"/>
        <v>5533719.5999999996</v>
      </c>
      <c r="K35" s="110">
        <v>0</v>
      </c>
      <c r="L35" s="114">
        <f t="shared" si="9"/>
        <v>233000</v>
      </c>
      <c r="M35" s="110">
        <v>233000</v>
      </c>
      <c r="N35" s="112"/>
    </row>
    <row r="36" spans="1:14" s="115" customFormat="1" ht="26.25" customHeight="1">
      <c r="A36" s="111"/>
      <c r="B36" s="112"/>
      <c r="C36" s="113" t="s">
        <v>240</v>
      </c>
      <c r="D36" s="110">
        <v>1744000</v>
      </c>
      <c r="E36" s="110">
        <v>1924083080</v>
      </c>
      <c r="F36" s="110">
        <v>198539</v>
      </c>
      <c r="G36" s="114">
        <f t="shared" si="6"/>
        <v>1923884541</v>
      </c>
      <c r="H36" s="110">
        <v>1913459049</v>
      </c>
      <c r="I36" s="118">
        <f t="shared" si="7"/>
        <v>9.1E-4</v>
      </c>
      <c r="J36" s="114">
        <f t="shared" si="8"/>
        <v>1750734.9</v>
      </c>
      <c r="K36" s="110">
        <v>0</v>
      </c>
      <c r="L36" s="114">
        <f t="shared" si="9"/>
        <v>1744000</v>
      </c>
      <c r="M36" s="110">
        <v>1744000</v>
      </c>
      <c r="N36" s="112"/>
    </row>
    <row r="37" spans="1:14" s="115" customFormat="1" ht="26.25" customHeight="1">
      <c r="A37" s="111"/>
      <c r="B37" s="112"/>
      <c r="C37" s="113" t="s">
        <v>241</v>
      </c>
      <c r="D37" s="110">
        <v>6603000</v>
      </c>
      <c r="E37" s="110">
        <v>1831980833</v>
      </c>
      <c r="F37" s="110">
        <v>8039166</v>
      </c>
      <c r="G37" s="114">
        <f t="shared" si="6"/>
        <v>1823941667</v>
      </c>
      <c r="H37" s="110">
        <v>1486448000</v>
      </c>
      <c r="I37" s="118">
        <f t="shared" si="7"/>
        <v>4.4400000000000004E-3</v>
      </c>
      <c r="J37" s="114">
        <f t="shared" si="8"/>
        <v>8098301</v>
      </c>
      <c r="K37" s="110">
        <v>0</v>
      </c>
      <c r="L37" s="114">
        <f t="shared" si="9"/>
        <v>6603000</v>
      </c>
      <c r="M37" s="110">
        <v>6603000</v>
      </c>
      <c r="N37" s="112"/>
    </row>
    <row r="38" spans="1:14" s="115" customFormat="1" ht="26.25" customHeight="1">
      <c r="A38" s="111"/>
      <c r="B38" s="112"/>
      <c r="C38" s="113" t="s">
        <v>242</v>
      </c>
      <c r="D38" s="110">
        <v>1217000</v>
      </c>
      <c r="E38" s="110">
        <v>110642940</v>
      </c>
      <c r="F38" s="110">
        <v>1010699</v>
      </c>
      <c r="G38" s="114">
        <f t="shared" si="6"/>
        <v>109632241</v>
      </c>
      <c r="H38" s="110">
        <v>100000000</v>
      </c>
      <c r="I38" s="118">
        <f t="shared" si="7"/>
        <v>1.217E-2</v>
      </c>
      <c r="J38" s="114">
        <f t="shared" si="8"/>
        <v>1334224.3999999999</v>
      </c>
      <c r="K38" s="110">
        <v>0</v>
      </c>
      <c r="L38" s="114">
        <f t="shared" si="9"/>
        <v>1217000</v>
      </c>
      <c r="M38" s="110">
        <v>1217000</v>
      </c>
      <c r="N38" s="112"/>
    </row>
    <row r="39" spans="1:14" s="115" customFormat="1" ht="26.25" customHeight="1">
      <c r="A39" s="111"/>
      <c r="B39" s="112"/>
      <c r="C39" s="113" t="s">
        <v>243</v>
      </c>
      <c r="D39" s="110">
        <v>5100000</v>
      </c>
      <c r="E39" s="110">
        <v>24589199000000</v>
      </c>
      <c r="F39" s="110">
        <v>24294008000000</v>
      </c>
      <c r="G39" s="114">
        <f t="shared" si="6"/>
        <v>295191000000</v>
      </c>
      <c r="H39" s="110">
        <v>16602100000</v>
      </c>
      <c r="I39" s="118">
        <f t="shared" si="7"/>
        <v>3.1E-4</v>
      </c>
      <c r="J39" s="114">
        <f t="shared" si="8"/>
        <v>91509210</v>
      </c>
      <c r="K39" s="110">
        <v>0</v>
      </c>
      <c r="L39" s="114">
        <f t="shared" si="9"/>
        <v>5100000</v>
      </c>
      <c r="M39" s="110">
        <v>5100000</v>
      </c>
      <c r="N39" s="112"/>
    </row>
    <row r="40" spans="1:14" ht="37.5" customHeight="1">
      <c r="A40" s="1"/>
      <c r="B40" s="11"/>
      <c r="C40" s="82" t="s">
        <v>9</v>
      </c>
      <c r="D40" s="110">
        <f>SUM(D20:D39)</f>
        <v>73000000</v>
      </c>
      <c r="E40" s="110">
        <f t="shared" ref="E40:H40" si="10">SUM(E20:E39)</f>
        <v>25167093672581</v>
      </c>
      <c r="F40" s="110">
        <f t="shared" si="10"/>
        <v>24787306653081</v>
      </c>
      <c r="G40" s="110">
        <f t="shared" si="10"/>
        <v>379787019500</v>
      </c>
      <c r="H40" s="110">
        <f t="shared" si="10"/>
        <v>62603814049</v>
      </c>
      <c r="I40" s="120"/>
      <c r="J40" s="110"/>
      <c r="K40" s="110">
        <f>SUM(K20:K39)</f>
        <v>2063023</v>
      </c>
      <c r="L40" s="110">
        <f>SUM(L20:L39)</f>
        <v>70936977</v>
      </c>
      <c r="M40" s="110">
        <f>SUM(M20:M39)</f>
        <v>73000000</v>
      </c>
      <c r="N40" s="11"/>
    </row>
    <row r="41" spans="1:14" ht="7.5" customHeight="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6.75" customHeight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</sheetData>
  <phoneticPr fontId="2"/>
  <pageMargins left="0.7" right="0.7" top="0.75" bottom="0.75" header="0.3" footer="0.3"/>
  <pageSetup paperSize="9" scale="4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32"/>
  <sheetViews>
    <sheetView view="pageBreakPreview" zoomScaleNormal="100" zoomScaleSheetLayoutView="100" workbookViewId="0">
      <selection activeCell="C2" sqref="C2"/>
    </sheetView>
  </sheetViews>
  <sheetFormatPr defaultRowHeight="13.5"/>
  <cols>
    <col min="1" max="1" width="1.25" customWidth="1"/>
    <col min="2" max="2" width="3.25" customWidth="1"/>
    <col min="3" max="3" width="20.625" customWidth="1"/>
    <col min="4" max="9" width="15.625" customWidth="1"/>
    <col min="10" max="10" width="10.75" hidden="1" customWidth="1"/>
    <col min="11" max="11" width="0.75" customWidth="1"/>
    <col min="12" max="12" width="0.375" customWidth="1"/>
  </cols>
  <sheetData>
    <row r="1" spans="2:11" ht="60" customHeight="1"/>
    <row r="2" spans="2:11" ht="18.75" customHeight="1">
      <c r="B2" s="3"/>
      <c r="C2" s="14" t="s">
        <v>39</v>
      </c>
      <c r="D2" s="15"/>
      <c r="E2" s="15"/>
      <c r="F2" s="15"/>
      <c r="G2" s="15"/>
      <c r="H2" s="15"/>
      <c r="I2" s="125" t="s">
        <v>260</v>
      </c>
      <c r="J2" s="3"/>
      <c r="K2" s="3"/>
    </row>
    <row r="3" spans="2:11" s="1" customFormat="1" ht="17.45" customHeight="1">
      <c r="B3" s="11"/>
      <c r="C3" s="252" t="s">
        <v>36</v>
      </c>
      <c r="D3" s="252" t="s">
        <v>7</v>
      </c>
      <c r="E3" s="252" t="s">
        <v>5</v>
      </c>
      <c r="F3" s="252" t="s">
        <v>3</v>
      </c>
      <c r="G3" s="252" t="s">
        <v>4</v>
      </c>
      <c r="H3" s="254" t="s">
        <v>37</v>
      </c>
      <c r="I3" s="250" t="s">
        <v>38</v>
      </c>
      <c r="J3" s="17" t="s">
        <v>9</v>
      </c>
      <c r="K3" s="11"/>
    </row>
    <row r="4" spans="2:11" s="19" customFormat="1" ht="17.45" customHeight="1">
      <c r="B4" s="12"/>
      <c r="C4" s="253"/>
      <c r="D4" s="253"/>
      <c r="E4" s="253"/>
      <c r="F4" s="253"/>
      <c r="G4" s="253"/>
      <c r="H4" s="255"/>
      <c r="I4" s="251"/>
      <c r="J4" s="18"/>
      <c r="K4" s="12"/>
    </row>
    <row r="5" spans="2:11" s="1" customFormat="1" ht="35.1" customHeight="1">
      <c r="B5" s="11"/>
      <c r="C5" s="20" t="s">
        <v>195</v>
      </c>
      <c r="D5" s="126">
        <v>225148345</v>
      </c>
      <c r="E5" s="126"/>
      <c r="F5" s="126">
        <v>423151655</v>
      </c>
      <c r="G5" s="126"/>
      <c r="H5" s="126">
        <f>SUM(D5:G5)</f>
        <v>648300000</v>
      </c>
      <c r="I5" s="126">
        <v>648300000</v>
      </c>
      <c r="J5" s="22"/>
      <c r="K5" s="11"/>
    </row>
    <row r="6" spans="2:11" s="1" customFormat="1" ht="35.1" customHeight="1">
      <c r="B6" s="11"/>
      <c r="C6" s="106" t="s">
        <v>196</v>
      </c>
      <c r="D6" s="126">
        <v>30772576</v>
      </c>
      <c r="E6" s="126"/>
      <c r="F6" s="126"/>
      <c r="G6" s="126"/>
      <c r="H6" s="126">
        <f>SUM(D6:G6)</f>
        <v>30772576</v>
      </c>
      <c r="I6" s="126">
        <v>30773000</v>
      </c>
      <c r="J6" s="22"/>
      <c r="K6" s="11"/>
    </row>
    <row r="7" spans="2:11" s="1" customFormat="1" ht="35.1" customHeight="1">
      <c r="B7" s="11"/>
      <c r="C7" s="106" t="s">
        <v>197</v>
      </c>
      <c r="D7" s="126">
        <v>379296</v>
      </c>
      <c r="E7" s="126">
        <v>450000</v>
      </c>
      <c r="F7" s="126"/>
      <c r="G7" s="126"/>
      <c r="H7" s="126">
        <f t="shared" ref="H7:H27" si="0">SUM(D7:G7)</f>
        <v>829296</v>
      </c>
      <c r="I7" s="126">
        <v>829000</v>
      </c>
      <c r="J7" s="22"/>
      <c r="K7" s="11"/>
    </row>
    <row r="8" spans="2:11" s="1" customFormat="1" ht="35.1" customHeight="1">
      <c r="B8" s="11"/>
      <c r="C8" s="106" t="s">
        <v>198</v>
      </c>
      <c r="D8" s="126">
        <v>1220033</v>
      </c>
      <c r="E8" s="103"/>
      <c r="F8" s="103"/>
      <c r="G8" s="103"/>
      <c r="H8" s="103">
        <f t="shared" si="0"/>
        <v>1220033</v>
      </c>
      <c r="I8" s="103">
        <v>1220000</v>
      </c>
      <c r="J8" s="22"/>
      <c r="K8" s="11"/>
    </row>
    <row r="9" spans="2:11" s="1" customFormat="1" ht="35.1" customHeight="1">
      <c r="B9" s="11"/>
      <c r="C9" s="106" t="s">
        <v>199</v>
      </c>
      <c r="D9" s="126">
        <v>514537276</v>
      </c>
      <c r="E9" s="126">
        <v>100000000</v>
      </c>
      <c r="F9" s="126"/>
      <c r="G9" s="126"/>
      <c r="H9" s="127">
        <f t="shared" si="0"/>
        <v>614537276</v>
      </c>
      <c r="I9" s="126">
        <v>614537000</v>
      </c>
      <c r="J9" s="22"/>
      <c r="K9" s="11"/>
    </row>
    <row r="10" spans="2:11" s="1" customFormat="1" ht="35.1" customHeight="1">
      <c r="B10" s="11"/>
      <c r="C10" s="106" t="s">
        <v>200</v>
      </c>
      <c r="D10" s="126">
        <v>16780112</v>
      </c>
      <c r="E10" s="126"/>
      <c r="F10" s="126"/>
      <c r="G10" s="126"/>
      <c r="H10" s="126">
        <f t="shared" si="0"/>
        <v>16780112</v>
      </c>
      <c r="I10" s="126">
        <v>16780000</v>
      </c>
      <c r="J10" s="22"/>
      <c r="K10" s="11"/>
    </row>
    <row r="11" spans="2:11" s="1" customFormat="1" ht="35.1" customHeight="1">
      <c r="B11" s="11"/>
      <c r="C11" s="106" t="s">
        <v>201</v>
      </c>
      <c r="D11" s="126">
        <v>2987316</v>
      </c>
      <c r="E11" s="126"/>
      <c r="F11" s="126"/>
      <c r="G11" s="126"/>
      <c r="H11" s="126">
        <f t="shared" si="0"/>
        <v>2987316</v>
      </c>
      <c r="I11" s="126">
        <v>2987000</v>
      </c>
      <c r="J11" s="22"/>
      <c r="K11" s="11"/>
    </row>
    <row r="12" spans="2:11" s="1" customFormat="1" ht="35.1" customHeight="1">
      <c r="B12" s="11"/>
      <c r="C12" s="106" t="s">
        <v>202</v>
      </c>
      <c r="D12" s="126">
        <v>10628793</v>
      </c>
      <c r="E12" s="103"/>
      <c r="F12" s="103"/>
      <c r="G12" s="103"/>
      <c r="H12" s="103">
        <f t="shared" si="0"/>
        <v>10628793</v>
      </c>
      <c r="I12" s="103">
        <v>10629000</v>
      </c>
      <c r="J12" s="22"/>
      <c r="K12" s="11"/>
    </row>
    <row r="13" spans="2:11" s="1" customFormat="1" ht="35.1" customHeight="1">
      <c r="B13" s="11"/>
      <c r="C13" s="106" t="s">
        <v>203</v>
      </c>
      <c r="D13" s="126">
        <v>1327233</v>
      </c>
      <c r="E13" s="126"/>
      <c r="F13" s="126"/>
      <c r="G13" s="126"/>
      <c r="H13" s="126">
        <f t="shared" si="0"/>
        <v>1327233</v>
      </c>
      <c r="I13" s="126">
        <v>1327000</v>
      </c>
      <c r="J13" s="22"/>
      <c r="K13" s="11"/>
    </row>
    <row r="14" spans="2:11" s="1" customFormat="1" ht="35.1" customHeight="1">
      <c r="B14" s="11"/>
      <c r="C14" s="106" t="s">
        <v>204</v>
      </c>
      <c r="D14" s="126">
        <v>41080184</v>
      </c>
      <c r="E14" s="126"/>
      <c r="F14" s="126"/>
      <c r="G14" s="126"/>
      <c r="H14" s="126">
        <f t="shared" si="0"/>
        <v>41080184</v>
      </c>
      <c r="I14" s="126">
        <v>41080000</v>
      </c>
      <c r="J14" s="22"/>
      <c r="K14" s="11"/>
    </row>
    <row r="15" spans="2:11" s="1" customFormat="1" ht="35.1" customHeight="1">
      <c r="B15" s="11"/>
      <c r="C15" s="106" t="s">
        <v>205</v>
      </c>
      <c r="D15" s="127">
        <v>9966321</v>
      </c>
      <c r="E15" s="127">
        <v>59651589</v>
      </c>
      <c r="F15" s="126"/>
      <c r="G15" s="126"/>
      <c r="H15" s="126">
        <f t="shared" si="0"/>
        <v>69617910</v>
      </c>
      <c r="I15" s="126">
        <v>69618000</v>
      </c>
      <c r="J15" s="22"/>
      <c r="K15" s="11"/>
    </row>
    <row r="16" spans="2:11" s="1" customFormat="1" ht="35.1" customHeight="1">
      <c r="B16" s="11"/>
      <c r="C16" s="106" t="s">
        <v>206</v>
      </c>
      <c r="D16" s="126">
        <v>5139198</v>
      </c>
      <c r="E16" s="103"/>
      <c r="F16" s="103"/>
      <c r="G16" s="103"/>
      <c r="H16" s="103">
        <f t="shared" si="0"/>
        <v>5139198</v>
      </c>
      <c r="I16" s="103">
        <v>5139000</v>
      </c>
      <c r="J16" s="22"/>
      <c r="K16" s="11"/>
    </row>
    <row r="17" spans="2:11" s="1" customFormat="1" ht="35.1" customHeight="1">
      <c r="B17" s="11"/>
      <c r="C17" s="106" t="s">
        <v>207</v>
      </c>
      <c r="D17" s="126">
        <v>16531305</v>
      </c>
      <c r="E17" s="126"/>
      <c r="F17" s="126"/>
      <c r="G17" s="126"/>
      <c r="H17" s="126">
        <f t="shared" si="0"/>
        <v>16531305</v>
      </c>
      <c r="I17" s="126">
        <v>16531000</v>
      </c>
      <c r="J17" s="22"/>
      <c r="K17" s="11"/>
    </row>
    <row r="18" spans="2:11" s="1" customFormat="1" ht="35.1" customHeight="1">
      <c r="B18" s="11"/>
      <c r="C18" s="106" t="s">
        <v>208</v>
      </c>
      <c r="D18" s="126">
        <v>5010500</v>
      </c>
      <c r="E18" s="126"/>
      <c r="F18" s="126"/>
      <c r="G18" s="126"/>
      <c r="H18" s="126">
        <f t="shared" si="0"/>
        <v>5010500</v>
      </c>
      <c r="I18" s="126">
        <v>5011000</v>
      </c>
      <c r="J18" s="22"/>
      <c r="K18" s="11"/>
    </row>
    <row r="19" spans="2:11" s="1" customFormat="1" ht="35.1" customHeight="1">
      <c r="B19" s="11"/>
      <c r="C19" s="106" t="s">
        <v>209</v>
      </c>
      <c r="D19" s="126">
        <v>3039767</v>
      </c>
      <c r="E19" s="126"/>
      <c r="F19" s="126"/>
      <c r="G19" s="126"/>
      <c r="H19" s="127">
        <f t="shared" si="0"/>
        <v>3039767</v>
      </c>
      <c r="I19" s="126">
        <v>3040000</v>
      </c>
      <c r="J19" s="22"/>
      <c r="K19" s="11"/>
    </row>
    <row r="20" spans="2:11" s="1" customFormat="1" ht="35.1" customHeight="1">
      <c r="B20" s="11"/>
      <c r="C20" s="106" t="s">
        <v>210</v>
      </c>
      <c r="D20" s="126">
        <v>10278996</v>
      </c>
      <c r="E20" s="103"/>
      <c r="F20" s="103"/>
      <c r="G20" s="103"/>
      <c r="H20" s="103">
        <f t="shared" si="0"/>
        <v>10278996</v>
      </c>
      <c r="I20" s="103">
        <v>10279000</v>
      </c>
      <c r="J20" s="22"/>
      <c r="K20" s="11"/>
    </row>
    <row r="21" spans="2:11" s="1" customFormat="1" ht="35.1" customHeight="1">
      <c r="B21" s="11"/>
      <c r="C21" s="106" t="s">
        <v>211</v>
      </c>
      <c r="D21" s="126">
        <v>85587963</v>
      </c>
      <c r="E21" s="126"/>
      <c r="F21" s="126"/>
      <c r="G21" s="126"/>
      <c r="H21" s="126">
        <f t="shared" si="0"/>
        <v>85587963</v>
      </c>
      <c r="I21" s="126">
        <v>85588000</v>
      </c>
      <c r="J21" s="22"/>
      <c r="K21" s="11"/>
    </row>
    <row r="22" spans="2:11" s="1" customFormat="1" ht="35.1" customHeight="1">
      <c r="B22" s="11"/>
      <c r="C22" s="106" t="s">
        <v>212</v>
      </c>
      <c r="D22" s="126">
        <v>7313</v>
      </c>
      <c r="E22" s="126"/>
      <c r="F22" s="126"/>
      <c r="G22" s="126"/>
      <c r="H22" s="126">
        <f t="shared" si="0"/>
        <v>7313</v>
      </c>
      <c r="I22" s="126">
        <v>7000</v>
      </c>
      <c r="J22" s="22"/>
      <c r="K22" s="11"/>
    </row>
    <row r="23" spans="2:11" s="1" customFormat="1" ht="35.1" customHeight="1">
      <c r="B23" s="11"/>
      <c r="C23" s="106" t="s">
        <v>213</v>
      </c>
      <c r="D23" s="126">
        <v>63360442</v>
      </c>
      <c r="E23" s="126"/>
      <c r="F23" s="126"/>
      <c r="G23" s="126"/>
      <c r="H23" s="126">
        <f t="shared" si="0"/>
        <v>63360442</v>
      </c>
      <c r="I23" s="126">
        <v>63361000</v>
      </c>
      <c r="J23" s="22"/>
      <c r="K23" s="11"/>
    </row>
    <row r="24" spans="2:11" s="1" customFormat="1" ht="35.1" customHeight="1">
      <c r="B24" s="11"/>
      <c r="C24" s="106" t="s">
        <v>214</v>
      </c>
      <c r="D24" s="126">
        <v>16010796</v>
      </c>
      <c r="E24" s="103"/>
      <c r="F24" s="103"/>
      <c r="G24" s="103"/>
      <c r="H24" s="103">
        <f t="shared" si="0"/>
        <v>16010796</v>
      </c>
      <c r="I24" s="103">
        <v>16011000</v>
      </c>
      <c r="J24" s="22"/>
      <c r="K24" s="11"/>
    </row>
    <row r="25" spans="2:11" s="1" customFormat="1" ht="35.1" customHeight="1">
      <c r="B25" s="11"/>
      <c r="C25" s="106" t="s">
        <v>215</v>
      </c>
      <c r="D25" s="126">
        <v>10036264</v>
      </c>
      <c r="E25" s="126"/>
      <c r="F25" s="126"/>
      <c r="G25" s="126"/>
      <c r="H25" s="126">
        <f t="shared" si="0"/>
        <v>10036264</v>
      </c>
      <c r="I25" s="126">
        <v>10036000</v>
      </c>
      <c r="J25" s="22"/>
      <c r="K25" s="11"/>
    </row>
    <row r="26" spans="2:11" s="1" customFormat="1" ht="35.1" customHeight="1">
      <c r="B26" s="11"/>
      <c r="C26" s="106" t="s">
        <v>216</v>
      </c>
      <c r="D26" s="126">
        <v>12410439</v>
      </c>
      <c r="E26" s="126"/>
      <c r="F26" s="126"/>
      <c r="G26" s="126"/>
      <c r="H26" s="126">
        <f t="shared" si="0"/>
        <v>12410439</v>
      </c>
      <c r="I26" s="126">
        <v>12411000</v>
      </c>
      <c r="J26" s="22"/>
      <c r="K26" s="11"/>
    </row>
    <row r="27" spans="2:11" s="1" customFormat="1" ht="35.1" customHeight="1">
      <c r="B27" s="11"/>
      <c r="C27" s="106" t="s">
        <v>217</v>
      </c>
      <c r="D27" s="126">
        <v>443224353</v>
      </c>
      <c r="E27" s="126"/>
      <c r="F27" s="126"/>
      <c r="G27" s="126"/>
      <c r="H27" s="126">
        <f t="shared" si="0"/>
        <v>443224353</v>
      </c>
      <c r="I27" s="126">
        <v>443225000</v>
      </c>
      <c r="J27" s="22"/>
      <c r="K27" s="11"/>
    </row>
    <row r="28" spans="2:11" s="1" customFormat="1" ht="35.1" customHeight="1">
      <c r="B28" s="11"/>
      <c r="C28" s="106" t="s">
        <v>218</v>
      </c>
      <c r="D28" s="126">
        <v>377427</v>
      </c>
      <c r="E28" s="103"/>
      <c r="F28" s="103"/>
      <c r="G28" s="103"/>
      <c r="H28" s="103">
        <f>SUM(D28:G28)</f>
        <v>377427</v>
      </c>
      <c r="I28" s="103">
        <v>377000</v>
      </c>
      <c r="J28" s="22"/>
      <c r="K28" s="11"/>
    </row>
    <row r="29" spans="2:11" s="1" customFormat="1" ht="35.1" customHeight="1">
      <c r="B29" s="11"/>
      <c r="C29" s="80" t="s">
        <v>9</v>
      </c>
      <c r="D29" s="108">
        <f>SUM(D5:D28)</f>
        <v>1525842248</v>
      </c>
      <c r="E29" s="107">
        <f>SUM(E7)</f>
        <v>450000</v>
      </c>
      <c r="F29" s="107">
        <f>SUM(F5)</f>
        <v>423151655</v>
      </c>
      <c r="G29" s="21"/>
      <c r="H29" s="107">
        <f>SUM(H5:H28)</f>
        <v>2109095492</v>
      </c>
      <c r="I29" s="107">
        <f>SUM(I5:I28)</f>
        <v>2109096000</v>
      </c>
      <c r="J29" s="22"/>
      <c r="K29" s="11"/>
    </row>
    <row r="30" spans="2:11" s="1" customFormat="1" ht="4.9000000000000004" customHeight="1">
      <c r="B30" s="11"/>
      <c r="C30" s="24"/>
      <c r="D30" s="25"/>
      <c r="E30" s="25"/>
      <c r="F30" s="25"/>
      <c r="G30" s="25"/>
      <c r="H30" s="25"/>
      <c r="I30" s="25"/>
      <c r="J30" s="25"/>
      <c r="K30" s="11"/>
    </row>
    <row r="31" spans="2:11" ht="6.6" customHeight="1">
      <c r="B31" s="3"/>
      <c r="C31" s="6"/>
      <c r="D31" s="6"/>
      <c r="E31" s="6"/>
      <c r="F31" s="6"/>
      <c r="G31" s="6"/>
      <c r="H31" s="6"/>
      <c r="I31" s="6"/>
      <c r="J31" s="3"/>
      <c r="K31" s="3"/>
    </row>
    <row r="32" spans="2:11" ht="1.9" customHeight="1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2"/>
  <printOptions horizontalCentered="1"/>
  <pageMargins left="0.19685039370078741" right="0.19685039370078741" top="0.39370078740157483" bottom="0.15748031496062992" header="0.31496062992125984" footer="0.31496062992125984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26"/>
  <sheetViews>
    <sheetView view="pageBreakPreview" zoomScaleNormal="100" zoomScaleSheetLayoutView="100" workbookViewId="0">
      <selection activeCell="C2" sqref="C2"/>
    </sheetView>
  </sheetViews>
  <sheetFormatPr defaultRowHeight="13.5"/>
  <cols>
    <col min="1" max="1" width="3.25" style="105" customWidth="1"/>
    <col min="2" max="2" width="0.875" style="105" customWidth="1"/>
    <col min="3" max="3" width="19.625" style="105" customWidth="1"/>
    <col min="4" max="8" width="14.625" style="105" customWidth="1"/>
    <col min="9" max="9" width="0.875" style="105" customWidth="1"/>
    <col min="10" max="10" width="13.125" style="105" customWidth="1"/>
    <col min="11" max="16384" width="9" style="105"/>
  </cols>
  <sheetData>
    <row r="1" spans="2:12" ht="27" customHeight="1"/>
    <row r="2" spans="2:12" ht="19.5" customHeight="1">
      <c r="B2" s="145"/>
      <c r="C2" s="146" t="s">
        <v>46</v>
      </c>
      <c r="D2" s="147"/>
      <c r="E2" s="147"/>
      <c r="F2" s="147"/>
      <c r="G2" s="147"/>
      <c r="H2" s="26" t="s">
        <v>188</v>
      </c>
      <c r="I2" s="148"/>
      <c r="J2" s="148"/>
      <c r="K2" s="148"/>
      <c r="L2" s="148"/>
    </row>
    <row r="3" spans="2:12" s="1" customFormat="1" ht="21" customHeight="1">
      <c r="B3" s="11"/>
      <c r="C3" s="254" t="s">
        <v>40</v>
      </c>
      <c r="D3" s="256" t="s">
        <v>6</v>
      </c>
      <c r="E3" s="257"/>
      <c r="F3" s="256" t="s">
        <v>8</v>
      </c>
      <c r="G3" s="257"/>
      <c r="H3" s="254" t="s">
        <v>41</v>
      </c>
      <c r="I3" s="11"/>
    </row>
    <row r="4" spans="2:12" s="1" customFormat="1" ht="21.95" customHeight="1">
      <c r="B4" s="11"/>
      <c r="C4" s="255"/>
      <c r="D4" s="27" t="s">
        <v>42</v>
      </c>
      <c r="E4" s="27" t="s">
        <v>43</v>
      </c>
      <c r="F4" s="27" t="s">
        <v>42</v>
      </c>
      <c r="G4" s="27" t="s">
        <v>43</v>
      </c>
      <c r="H4" s="255"/>
      <c r="I4" s="11"/>
    </row>
    <row r="5" spans="2:12" s="1" customFormat="1" ht="20.100000000000001" customHeight="1">
      <c r="B5" s="11"/>
      <c r="C5" s="28" t="s">
        <v>189</v>
      </c>
      <c r="D5" s="29"/>
      <c r="E5" s="29"/>
      <c r="F5" s="29"/>
      <c r="G5" s="29"/>
      <c r="H5" s="124"/>
      <c r="I5" s="11"/>
    </row>
    <row r="6" spans="2:12" s="1" customFormat="1" ht="20.100000000000001" customHeight="1">
      <c r="B6" s="11"/>
      <c r="C6" s="23" t="s">
        <v>270</v>
      </c>
      <c r="D6" s="103">
        <v>160000000</v>
      </c>
      <c r="E6" s="103"/>
      <c r="F6" s="103">
        <v>40000000</v>
      </c>
      <c r="G6" s="103"/>
      <c r="H6" s="103">
        <f>D6+F6</f>
        <v>200000000</v>
      </c>
      <c r="I6" s="11"/>
    </row>
    <row r="7" spans="2:12" s="1" customFormat="1" ht="20.100000000000001" customHeight="1">
      <c r="B7" s="11"/>
      <c r="C7" s="28"/>
      <c r="D7" s="29"/>
      <c r="E7" s="29"/>
      <c r="F7" s="29"/>
      <c r="G7" s="29"/>
      <c r="H7" s="124"/>
      <c r="I7" s="11"/>
    </row>
    <row r="8" spans="2:12" s="1" customFormat="1" ht="20.100000000000001" customHeight="1">
      <c r="B8" s="11"/>
      <c r="C8" s="23" t="s">
        <v>44</v>
      </c>
      <c r="D8" s="23"/>
      <c r="E8" s="23"/>
      <c r="F8" s="23"/>
      <c r="G8" s="23"/>
      <c r="H8" s="23"/>
      <c r="I8" s="11"/>
    </row>
    <row r="9" spans="2:12" s="1" customFormat="1" ht="20.100000000000001" customHeight="1">
      <c r="B9" s="11"/>
      <c r="C9" s="23"/>
      <c r="D9" s="23"/>
      <c r="E9" s="23"/>
      <c r="F9" s="23"/>
      <c r="G9" s="23"/>
      <c r="H9" s="23"/>
      <c r="I9" s="11"/>
    </row>
    <row r="10" spans="2:12" s="1" customFormat="1" ht="20.100000000000001" customHeight="1">
      <c r="B10" s="11"/>
      <c r="C10" s="23"/>
      <c r="D10" s="23"/>
      <c r="E10" s="23"/>
      <c r="F10" s="23"/>
      <c r="G10" s="23"/>
      <c r="H10" s="23"/>
      <c r="I10" s="11"/>
    </row>
    <row r="11" spans="2:12" s="1" customFormat="1" ht="20.100000000000001" customHeight="1">
      <c r="B11" s="11"/>
      <c r="C11" s="23" t="s">
        <v>190</v>
      </c>
      <c r="D11" s="23"/>
      <c r="E11" s="23"/>
      <c r="F11" s="23"/>
      <c r="G11" s="23"/>
      <c r="H11" s="23"/>
      <c r="I11" s="11"/>
    </row>
    <row r="12" spans="2:12" s="1" customFormat="1" ht="20.100000000000001" customHeight="1">
      <c r="B12" s="11"/>
      <c r="C12" s="23"/>
      <c r="D12" s="23"/>
      <c r="E12" s="23"/>
      <c r="F12" s="23"/>
      <c r="G12" s="23"/>
      <c r="H12" s="23"/>
      <c r="I12" s="11"/>
    </row>
    <row r="13" spans="2:12" s="1" customFormat="1" ht="20.100000000000001" customHeight="1">
      <c r="B13" s="11"/>
      <c r="C13" s="23"/>
      <c r="D13" s="23"/>
      <c r="E13" s="23"/>
      <c r="F13" s="23"/>
      <c r="G13" s="23"/>
      <c r="H13" s="23"/>
      <c r="I13" s="11"/>
    </row>
    <row r="14" spans="2:12" s="1" customFormat="1" ht="20.100000000000001" customHeight="1">
      <c r="B14" s="11"/>
      <c r="C14" s="23" t="s">
        <v>191</v>
      </c>
      <c r="D14" s="23"/>
      <c r="E14" s="23"/>
      <c r="F14" s="23"/>
      <c r="G14" s="23"/>
      <c r="H14" s="23"/>
      <c r="I14" s="11"/>
    </row>
    <row r="15" spans="2:12" s="1" customFormat="1" ht="20.100000000000001" customHeight="1">
      <c r="B15" s="11"/>
      <c r="C15" s="23"/>
      <c r="D15" s="23"/>
      <c r="E15" s="23"/>
      <c r="F15" s="23"/>
      <c r="G15" s="23"/>
      <c r="H15" s="23"/>
      <c r="I15" s="11"/>
    </row>
    <row r="16" spans="2:12" s="1" customFormat="1" ht="20.100000000000001" customHeight="1">
      <c r="B16" s="11"/>
      <c r="C16" s="23"/>
      <c r="D16" s="23"/>
      <c r="E16" s="23"/>
      <c r="F16" s="23"/>
      <c r="G16" s="23"/>
      <c r="H16" s="23"/>
      <c r="I16" s="11"/>
    </row>
    <row r="17" spans="2:14" s="1" customFormat="1" ht="20.100000000000001" customHeight="1">
      <c r="B17" s="11"/>
      <c r="C17" s="23" t="s">
        <v>192</v>
      </c>
      <c r="D17" s="23"/>
      <c r="E17" s="23"/>
      <c r="F17" s="23"/>
      <c r="G17" s="23"/>
      <c r="H17" s="23"/>
      <c r="I17" s="11"/>
    </row>
    <row r="18" spans="2:14" s="1" customFormat="1" ht="20.100000000000001" customHeight="1">
      <c r="B18" s="11"/>
      <c r="C18" s="23"/>
      <c r="D18" s="23"/>
      <c r="E18" s="23"/>
      <c r="F18" s="23"/>
      <c r="G18" s="23"/>
      <c r="H18" s="23"/>
      <c r="I18" s="11"/>
    </row>
    <row r="19" spans="2:14" s="1" customFormat="1" ht="20.100000000000001" customHeight="1">
      <c r="B19" s="11"/>
      <c r="C19" s="23"/>
      <c r="D19" s="23"/>
      <c r="E19" s="23"/>
      <c r="F19" s="23"/>
      <c r="G19" s="23"/>
      <c r="H19" s="23"/>
      <c r="I19" s="11"/>
    </row>
    <row r="20" spans="2:14" s="1" customFormat="1" ht="20.100000000000001" customHeight="1">
      <c r="B20" s="11"/>
      <c r="C20" s="23" t="s">
        <v>193</v>
      </c>
      <c r="D20" s="23"/>
      <c r="E20" s="23"/>
      <c r="F20" s="23"/>
      <c r="G20" s="23"/>
      <c r="H20" s="23"/>
      <c r="I20" s="11"/>
    </row>
    <row r="21" spans="2:14" s="1" customFormat="1" ht="20.100000000000001" customHeight="1">
      <c r="B21" s="11"/>
      <c r="C21" s="23" t="s">
        <v>194</v>
      </c>
      <c r="D21" s="103">
        <v>26008000</v>
      </c>
      <c r="E21" s="103"/>
      <c r="F21" s="103"/>
      <c r="G21" s="103"/>
      <c r="H21" s="103">
        <f>D21+F21</f>
        <v>26008000</v>
      </c>
      <c r="I21" s="11"/>
    </row>
    <row r="22" spans="2:14" s="1" customFormat="1" ht="20.100000000000001" customHeight="1">
      <c r="B22" s="11"/>
      <c r="C22" s="23"/>
      <c r="D22" s="103"/>
      <c r="E22" s="103"/>
      <c r="F22" s="103"/>
      <c r="G22" s="103"/>
      <c r="H22" s="103"/>
      <c r="I22" s="11"/>
    </row>
    <row r="23" spans="2:14" s="1" customFormat="1" ht="20.100000000000001" customHeight="1">
      <c r="B23" s="11"/>
      <c r="C23" s="16" t="s">
        <v>9</v>
      </c>
      <c r="D23" s="103">
        <f>SUM(D5:D22)</f>
        <v>186008000</v>
      </c>
      <c r="E23" s="103"/>
      <c r="F23" s="103">
        <f>SUM(F5:F22)</f>
        <v>40000000</v>
      </c>
      <c r="G23" s="103"/>
      <c r="H23" s="103">
        <f>SUM(H5:H22)</f>
        <v>226008000</v>
      </c>
      <c r="I23" s="11"/>
    </row>
    <row r="24" spans="2:14" ht="3.75" customHeight="1">
      <c r="B24" s="145"/>
      <c r="C24" s="149"/>
      <c r="D24" s="150"/>
      <c r="E24" s="150"/>
      <c r="F24" s="150"/>
      <c r="G24" s="150"/>
      <c r="H24" s="150"/>
      <c r="I24" s="151"/>
      <c r="J24" s="151"/>
      <c r="K24" s="151"/>
      <c r="L24" s="152"/>
      <c r="M24" s="145"/>
      <c r="N24" s="145"/>
    </row>
    <row r="25" spans="2:14">
      <c r="C25" s="145"/>
      <c r="D25" s="151"/>
      <c r="E25" s="151"/>
      <c r="F25" s="151"/>
      <c r="G25" s="151"/>
      <c r="H25" s="151"/>
      <c r="I25" s="151"/>
      <c r="J25" s="151"/>
    </row>
    <row r="26" spans="2:14">
      <c r="C26" s="145"/>
      <c r="D26" s="6"/>
      <c r="E26" s="6"/>
      <c r="F26" s="6"/>
      <c r="G26" s="6"/>
      <c r="H26" s="6"/>
      <c r="I26" s="6"/>
      <c r="J26" s="6"/>
    </row>
  </sheetData>
  <mergeCells count="4">
    <mergeCell ref="C3:C4"/>
    <mergeCell ref="D3:E3"/>
    <mergeCell ref="F3:G3"/>
    <mergeCell ref="H3:H4"/>
  </mergeCells>
  <phoneticPr fontId="2"/>
  <printOptions horizontalCentered="1"/>
  <pageMargins left="0.11811023622047245" right="0.11811023622047245" top="0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25"/>
  <sheetViews>
    <sheetView view="pageBreakPreview" zoomScaleNormal="80" zoomScaleSheetLayoutView="100" workbookViewId="0">
      <selection activeCell="D3" sqref="D3"/>
    </sheetView>
  </sheetViews>
  <sheetFormatPr defaultRowHeight="13.5"/>
  <cols>
    <col min="1" max="1" width="1" customWidth="1"/>
    <col min="2" max="4" width="18.625" customWidth="1"/>
    <col min="5" max="5" width="3.5" customWidth="1"/>
    <col min="6" max="8" width="18.625" customWidth="1"/>
    <col min="9" max="9" width="11.375" customWidth="1"/>
  </cols>
  <sheetData>
    <row r="1" spans="2:8" ht="25.5" customHeight="1"/>
    <row r="2" spans="2:8" ht="19.5" customHeight="1">
      <c r="B2" s="32" t="s">
        <v>47</v>
      </c>
      <c r="C2" s="2"/>
      <c r="D2" s="5" t="s">
        <v>188</v>
      </c>
      <c r="E2" s="2"/>
      <c r="F2" s="31" t="s">
        <v>48</v>
      </c>
      <c r="G2" s="2"/>
      <c r="H2" s="5" t="s">
        <v>188</v>
      </c>
    </row>
    <row r="3" spans="2:8" s="1" customFormat="1" ht="30" customHeight="1">
      <c r="B3" s="29" t="s">
        <v>40</v>
      </c>
      <c r="C3" s="131" t="s">
        <v>49</v>
      </c>
      <c r="D3" s="29" t="s">
        <v>50</v>
      </c>
      <c r="E3" s="33"/>
      <c r="F3" s="29" t="s">
        <v>40</v>
      </c>
      <c r="G3" s="29" t="s">
        <v>49</v>
      </c>
      <c r="H3" s="29" t="s">
        <v>50</v>
      </c>
    </row>
    <row r="4" spans="2:8" s="1" customFormat="1" ht="16.149999999999999" customHeight="1">
      <c r="B4" s="34" t="s">
        <v>51</v>
      </c>
      <c r="C4" s="132"/>
      <c r="D4" s="133"/>
      <c r="E4" s="33"/>
      <c r="F4" s="34" t="s">
        <v>51</v>
      </c>
      <c r="G4" s="133"/>
      <c r="H4" s="133"/>
    </row>
    <row r="5" spans="2:8" s="1" customFormat="1" ht="16.149999999999999" customHeight="1">
      <c r="B5" s="35" t="s">
        <v>52</v>
      </c>
      <c r="C5" s="134"/>
      <c r="D5" s="135"/>
      <c r="E5" s="33"/>
      <c r="F5" s="35" t="s">
        <v>52</v>
      </c>
      <c r="G5" s="135"/>
      <c r="H5" s="135"/>
    </row>
    <row r="6" spans="2:8" s="1" customFormat="1" ht="21" customHeight="1">
      <c r="B6" s="23"/>
      <c r="C6" s="128"/>
      <c r="D6" s="103"/>
      <c r="E6" s="33"/>
      <c r="F6" s="23"/>
      <c r="G6" s="103"/>
      <c r="H6" s="103"/>
    </row>
    <row r="7" spans="2:8" s="1" customFormat="1" ht="21" customHeight="1">
      <c r="B7" s="20" t="s">
        <v>45</v>
      </c>
      <c r="C7" s="128"/>
      <c r="D7" s="103"/>
      <c r="E7" s="33"/>
      <c r="F7" s="20" t="s">
        <v>45</v>
      </c>
      <c r="G7" s="103"/>
      <c r="H7" s="103"/>
    </row>
    <row r="8" spans="2:8" s="1" customFormat="1" ht="21" customHeight="1">
      <c r="B8" s="23" t="s">
        <v>261</v>
      </c>
      <c r="C8" s="128">
        <v>76952916</v>
      </c>
      <c r="D8" s="128">
        <v>5310982</v>
      </c>
      <c r="E8" s="33"/>
      <c r="F8" s="23" t="s">
        <v>261</v>
      </c>
      <c r="G8" s="103"/>
      <c r="H8" s="103"/>
    </row>
    <row r="9" spans="2:8" s="1" customFormat="1" ht="21" customHeight="1" thickBot="1">
      <c r="B9" s="36" t="s">
        <v>53</v>
      </c>
      <c r="C9" s="136">
        <f>SUM(C4:C8)</f>
        <v>76952916</v>
      </c>
      <c r="D9" s="136">
        <f>SUM(D4:D8)</f>
        <v>5310982</v>
      </c>
      <c r="E9" s="33"/>
      <c r="F9" s="36" t="s">
        <v>53</v>
      </c>
      <c r="G9" s="137">
        <f>SUM(G4:G8)</f>
        <v>0</v>
      </c>
      <c r="H9" s="137"/>
    </row>
    <row r="10" spans="2:8" s="1" customFormat="1" ht="15.75" customHeight="1" thickTop="1">
      <c r="B10" s="37" t="s">
        <v>54</v>
      </c>
      <c r="C10" s="138"/>
      <c r="D10" s="139"/>
      <c r="E10" s="33"/>
      <c r="F10" s="37" t="s">
        <v>54</v>
      </c>
      <c r="G10" s="139"/>
      <c r="H10" s="139"/>
    </row>
    <row r="11" spans="2:8" s="1" customFormat="1" ht="15.75" customHeight="1">
      <c r="B11" s="37" t="s">
        <v>55</v>
      </c>
      <c r="C11" s="138"/>
      <c r="D11" s="139"/>
      <c r="E11" s="33"/>
      <c r="F11" s="37" t="s">
        <v>55</v>
      </c>
      <c r="G11" s="139"/>
      <c r="H11" s="139"/>
    </row>
    <row r="12" spans="2:8" s="1" customFormat="1" ht="21" customHeight="1">
      <c r="B12" s="23" t="s">
        <v>262</v>
      </c>
      <c r="C12" s="128">
        <v>27576386</v>
      </c>
      <c r="D12" s="103">
        <v>5101631</v>
      </c>
      <c r="E12" s="33"/>
      <c r="F12" s="23" t="s">
        <v>262</v>
      </c>
      <c r="G12" s="103">
        <v>18828302</v>
      </c>
      <c r="H12" s="103">
        <v>3483236</v>
      </c>
    </row>
    <row r="13" spans="2:8" s="1" customFormat="1" ht="21" customHeight="1">
      <c r="B13" s="23" t="s">
        <v>263</v>
      </c>
      <c r="C13" s="128">
        <v>1087450</v>
      </c>
      <c r="D13" s="103">
        <v>183779</v>
      </c>
      <c r="E13" s="33"/>
      <c r="F13" s="23" t="s">
        <v>263</v>
      </c>
      <c r="G13" s="103">
        <v>867500</v>
      </c>
      <c r="H13" s="103">
        <v>146608</v>
      </c>
    </row>
    <row r="14" spans="2:8" s="1" customFormat="1" ht="21" customHeight="1">
      <c r="B14" s="23" t="s">
        <v>264</v>
      </c>
      <c r="C14" s="128">
        <v>79878868</v>
      </c>
      <c r="D14" s="103">
        <v>20848385</v>
      </c>
      <c r="E14" s="33"/>
      <c r="F14" s="23" t="s">
        <v>264</v>
      </c>
      <c r="G14" s="103">
        <v>24970850</v>
      </c>
      <c r="H14" s="103">
        <v>6517392</v>
      </c>
    </row>
    <row r="15" spans="2:8" s="1" customFormat="1" ht="21" customHeight="1">
      <c r="B15" s="23" t="s">
        <v>265</v>
      </c>
      <c r="C15" s="128">
        <v>6583039</v>
      </c>
      <c r="D15" s="103">
        <v>1790587</v>
      </c>
      <c r="E15" s="33"/>
      <c r="F15" s="23" t="s">
        <v>265</v>
      </c>
      <c r="G15" s="103">
        <v>3823500</v>
      </c>
      <c r="H15" s="103">
        <v>1039992</v>
      </c>
    </row>
    <row r="16" spans="2:8" s="1" customFormat="1" ht="21" customHeight="1">
      <c r="B16" s="23" t="s">
        <v>266</v>
      </c>
      <c r="C16" s="128">
        <v>9841432</v>
      </c>
      <c r="D16" s="103">
        <v>2568614</v>
      </c>
      <c r="E16" s="33"/>
      <c r="F16" s="23" t="s">
        <v>266</v>
      </c>
      <c r="G16" s="103">
        <v>2919684</v>
      </c>
      <c r="H16" s="103">
        <v>762038</v>
      </c>
    </row>
    <row r="17" spans="2:10" s="1" customFormat="1" ht="21" customHeight="1">
      <c r="B17" s="23" t="s">
        <v>56</v>
      </c>
      <c r="C17" s="140"/>
      <c r="D17" s="104"/>
      <c r="E17" s="33"/>
      <c r="F17" s="23" t="s">
        <v>56</v>
      </c>
      <c r="G17" s="104"/>
      <c r="H17" s="104"/>
    </row>
    <row r="18" spans="2:10" s="1" customFormat="1" ht="21" customHeight="1">
      <c r="B18" s="23" t="s">
        <v>267</v>
      </c>
      <c r="C18" s="128">
        <v>31873920</v>
      </c>
      <c r="D18" s="103">
        <v>12600</v>
      </c>
      <c r="E18" s="33"/>
      <c r="F18" s="23" t="s">
        <v>267</v>
      </c>
      <c r="G18" s="103">
        <v>749396</v>
      </c>
      <c r="H18" s="104"/>
    </row>
    <row r="19" spans="2:10" s="1" customFormat="1" ht="21" customHeight="1">
      <c r="B19" s="23" t="s">
        <v>268</v>
      </c>
      <c r="C19" s="128">
        <v>95638772</v>
      </c>
      <c r="D19" s="103">
        <v>5396139</v>
      </c>
      <c r="E19" s="33"/>
      <c r="F19" s="23" t="s">
        <v>268</v>
      </c>
      <c r="G19" s="103">
        <v>903340</v>
      </c>
      <c r="H19" s="104"/>
    </row>
    <row r="20" spans="2:10" s="1" customFormat="1" ht="21" customHeight="1">
      <c r="B20" s="37" t="s">
        <v>269</v>
      </c>
      <c r="C20" s="138">
        <v>19568510</v>
      </c>
      <c r="D20" s="139">
        <v>1211372</v>
      </c>
      <c r="E20" s="33"/>
      <c r="F20" s="23" t="s">
        <v>269</v>
      </c>
      <c r="G20" s="103">
        <v>13760541</v>
      </c>
      <c r="H20" s="104"/>
    </row>
    <row r="21" spans="2:10" s="1" customFormat="1" ht="21" customHeight="1" thickBot="1">
      <c r="B21" s="36" t="s">
        <v>53</v>
      </c>
      <c r="C21" s="136">
        <f>SUM(C11:C20)</f>
        <v>272048377</v>
      </c>
      <c r="D21" s="137">
        <f>SUM(D11:D20)</f>
        <v>37113107</v>
      </c>
      <c r="E21" s="33"/>
      <c r="F21" s="36" t="s">
        <v>53</v>
      </c>
      <c r="G21" s="137">
        <f>SUM(G11:G20)</f>
        <v>66823113</v>
      </c>
      <c r="H21" s="137">
        <f>SUM(H11:H20)</f>
        <v>11949266</v>
      </c>
    </row>
    <row r="22" spans="2:10" s="1" customFormat="1" ht="21" customHeight="1" thickTop="1">
      <c r="B22" s="123" t="s">
        <v>9</v>
      </c>
      <c r="C22" s="134">
        <f>C9+C21</f>
        <v>349001293</v>
      </c>
      <c r="D22" s="135">
        <f>D9+D21</f>
        <v>42424089</v>
      </c>
      <c r="E22" s="33"/>
      <c r="F22" s="123" t="s">
        <v>9</v>
      </c>
      <c r="G22" s="135">
        <f>G9+G21</f>
        <v>66823113</v>
      </c>
      <c r="H22" s="135">
        <f>H9+H21</f>
        <v>11949266</v>
      </c>
    </row>
    <row r="23" spans="2:10" ht="6.75" customHeight="1">
      <c r="B23" s="38"/>
      <c r="C23" s="30"/>
      <c r="D23" s="30"/>
      <c r="E23" s="31"/>
      <c r="F23" s="31"/>
      <c r="G23" s="31"/>
      <c r="H23" s="4"/>
      <c r="I23" s="3"/>
      <c r="J23" s="3"/>
    </row>
    <row r="24" spans="2:10" s="144" customFormat="1" ht="18.75" customHeight="1">
      <c r="B24" s="141"/>
      <c r="C24" s="142"/>
      <c r="D24" s="142"/>
      <c r="E24" s="142"/>
      <c r="F24" s="142"/>
      <c r="G24" s="142"/>
      <c r="H24" s="143"/>
      <c r="I24" s="141"/>
      <c r="J24" s="141"/>
    </row>
    <row r="25" spans="2:10">
      <c r="B25" s="3"/>
      <c r="C25" s="6"/>
      <c r="D25" s="6"/>
      <c r="E25" s="6"/>
      <c r="F25" s="6"/>
      <c r="G25" s="3"/>
      <c r="H25" s="3"/>
      <c r="I25" s="3"/>
    </row>
  </sheetData>
  <phoneticPr fontId="2"/>
  <pageMargins left="0.59055118110236227" right="0.11811023622047245" top="0.59055118110236227" bottom="0.59055118110236227" header="0.31496062992125984" footer="0.31496062992125984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21"/>
  <sheetViews>
    <sheetView view="pageBreakPreview" zoomScale="120" zoomScaleNormal="100" zoomScaleSheetLayoutView="120" workbookViewId="0">
      <selection activeCell="B2" sqref="B2"/>
    </sheetView>
  </sheetViews>
  <sheetFormatPr defaultRowHeight="13.5"/>
  <cols>
    <col min="1" max="1" width="4.375" customWidth="1"/>
    <col min="2" max="2" width="12" customWidth="1"/>
    <col min="3" max="3" width="8.625" customWidth="1"/>
    <col min="4" max="4" width="11.625" customWidth="1"/>
    <col min="5" max="9" width="8.625" customWidth="1"/>
    <col min="10" max="11" width="9.125" customWidth="1"/>
    <col min="12" max="12" width="8.625" customWidth="1"/>
    <col min="13" max="13" width="0.625" customWidth="1"/>
    <col min="14" max="14" width="5.375" customWidth="1"/>
    <col min="15" max="15" width="12.875" bestFit="1" customWidth="1"/>
  </cols>
  <sheetData>
    <row r="1" spans="1:15" ht="16.5" customHeight="1"/>
    <row r="2" spans="1:15">
      <c r="B2" s="39" t="s">
        <v>57</v>
      </c>
    </row>
    <row r="3" spans="1:15">
      <c r="A3" s="3"/>
      <c r="B3" s="40" t="s">
        <v>58</v>
      </c>
      <c r="C3" s="41"/>
      <c r="D3" s="42"/>
      <c r="E3" s="42"/>
      <c r="F3" s="42"/>
      <c r="G3" s="42"/>
      <c r="H3" s="42"/>
      <c r="I3" s="42"/>
      <c r="J3" s="42"/>
      <c r="K3" s="42"/>
      <c r="L3" s="43" t="s">
        <v>188</v>
      </c>
    </row>
    <row r="4" spans="1:15" ht="15.95" customHeight="1">
      <c r="A4" s="3"/>
      <c r="B4" s="260" t="s">
        <v>36</v>
      </c>
      <c r="C4" s="258" t="s">
        <v>59</v>
      </c>
      <c r="D4" s="44"/>
      <c r="E4" s="263" t="s">
        <v>60</v>
      </c>
      <c r="F4" s="260" t="s">
        <v>61</v>
      </c>
      <c r="G4" s="260" t="s">
        <v>62</v>
      </c>
      <c r="H4" s="260" t="s">
        <v>63</v>
      </c>
      <c r="I4" s="258" t="s">
        <v>64</v>
      </c>
      <c r="J4" s="45"/>
      <c r="K4" s="46"/>
      <c r="L4" s="260" t="s">
        <v>65</v>
      </c>
    </row>
    <row r="5" spans="1:15" ht="15.95" customHeight="1">
      <c r="A5" s="3"/>
      <c r="B5" s="262"/>
      <c r="C5" s="261"/>
      <c r="D5" s="47" t="s">
        <v>66</v>
      </c>
      <c r="E5" s="264"/>
      <c r="F5" s="261"/>
      <c r="G5" s="261"/>
      <c r="H5" s="261"/>
      <c r="I5" s="259"/>
      <c r="J5" s="48" t="s">
        <v>67</v>
      </c>
      <c r="K5" s="48" t="s">
        <v>68</v>
      </c>
      <c r="L5" s="261"/>
    </row>
    <row r="6" spans="1:15" ht="24.95" customHeight="1">
      <c r="A6" s="3"/>
      <c r="B6" s="49" t="s">
        <v>69</v>
      </c>
      <c r="C6" s="158"/>
      <c r="D6" s="159"/>
      <c r="E6" s="160"/>
      <c r="F6" s="161"/>
      <c r="G6" s="161"/>
      <c r="H6" s="161"/>
      <c r="I6" s="161"/>
      <c r="J6" s="161"/>
      <c r="K6" s="161"/>
      <c r="L6" s="161"/>
    </row>
    <row r="7" spans="1:15" ht="24.95" customHeight="1">
      <c r="A7" s="3"/>
      <c r="B7" s="49" t="s">
        <v>70</v>
      </c>
      <c r="C7" s="158">
        <v>3369349562</v>
      </c>
      <c r="D7" s="159">
        <v>235569368</v>
      </c>
      <c r="E7" s="160">
        <v>3323549562</v>
      </c>
      <c r="F7" s="161">
        <v>400000</v>
      </c>
      <c r="G7" s="161"/>
      <c r="H7" s="161">
        <v>45400000</v>
      </c>
      <c r="I7" s="161"/>
      <c r="J7" s="161"/>
      <c r="K7" s="161"/>
      <c r="L7" s="161"/>
      <c r="O7" s="163"/>
    </row>
    <row r="8" spans="1:15" ht="24.95" customHeight="1">
      <c r="A8" s="3"/>
      <c r="B8" s="49" t="s">
        <v>71</v>
      </c>
      <c r="C8" s="158">
        <v>204730206</v>
      </c>
      <c r="D8" s="159">
        <v>24634732</v>
      </c>
      <c r="E8" s="160">
        <v>137194071</v>
      </c>
      <c r="F8" s="161"/>
      <c r="G8" s="161">
        <v>32700000</v>
      </c>
      <c r="H8" s="161">
        <v>34836135</v>
      </c>
      <c r="I8" s="161"/>
      <c r="J8" s="161"/>
      <c r="K8" s="161"/>
      <c r="L8" s="161"/>
      <c r="O8" s="163"/>
    </row>
    <row r="9" spans="1:15" ht="24.95" customHeight="1">
      <c r="A9" s="3"/>
      <c r="B9" s="49" t="s">
        <v>72</v>
      </c>
      <c r="C9" s="158">
        <v>655188378</v>
      </c>
      <c r="D9" s="159">
        <v>18802040</v>
      </c>
      <c r="E9" s="160">
        <v>655188378</v>
      </c>
      <c r="F9" s="161"/>
      <c r="G9" s="161"/>
      <c r="H9" s="161"/>
      <c r="I9" s="161"/>
      <c r="J9" s="161"/>
      <c r="K9" s="161"/>
      <c r="L9" s="161"/>
      <c r="O9" s="163"/>
    </row>
    <row r="10" spans="1:15" ht="24.95" customHeight="1">
      <c r="A10" s="3"/>
      <c r="B10" s="49" t="s">
        <v>73</v>
      </c>
      <c r="C10" s="158">
        <v>2034410471</v>
      </c>
      <c r="D10" s="159">
        <v>169927909</v>
      </c>
      <c r="E10" s="160">
        <v>546033086</v>
      </c>
      <c r="F10" s="161">
        <v>481891951</v>
      </c>
      <c r="G10" s="161">
        <v>386968000</v>
      </c>
      <c r="H10" s="161">
        <v>506657434</v>
      </c>
      <c r="I10" s="161"/>
      <c r="J10" s="161"/>
      <c r="K10" s="161"/>
      <c r="L10" s="161">
        <v>112860000</v>
      </c>
      <c r="O10" s="163"/>
    </row>
    <row r="11" spans="1:15" ht="24.95" customHeight="1">
      <c r="A11" s="3"/>
      <c r="B11" s="49" t="s">
        <v>74</v>
      </c>
      <c r="C11" s="158">
        <v>7673136312</v>
      </c>
      <c r="D11" s="159">
        <v>568559730</v>
      </c>
      <c r="E11" s="160">
        <v>1149499324</v>
      </c>
      <c r="F11" s="161">
        <v>4641297948</v>
      </c>
      <c r="G11" s="161">
        <v>480815000</v>
      </c>
      <c r="H11" s="161">
        <v>326211000</v>
      </c>
      <c r="I11" s="161"/>
      <c r="J11" s="161"/>
      <c r="K11" s="161"/>
      <c r="L11" s="161">
        <v>1075313040</v>
      </c>
      <c r="O11" s="163"/>
    </row>
    <row r="12" spans="1:15" ht="24.95" customHeight="1">
      <c r="A12" s="3"/>
      <c r="B12" s="49" t="s">
        <v>75</v>
      </c>
      <c r="C12" s="158">
        <v>1082534909</v>
      </c>
      <c r="D12" s="159">
        <v>95556160</v>
      </c>
      <c r="E12" s="160">
        <v>955491858</v>
      </c>
      <c r="F12" s="161">
        <v>127043051</v>
      </c>
      <c r="G12" s="161"/>
      <c r="H12" s="161"/>
      <c r="I12" s="161"/>
      <c r="J12" s="161"/>
      <c r="K12" s="161"/>
      <c r="L12" s="161"/>
      <c r="O12" s="163"/>
    </row>
    <row r="13" spans="1:15" ht="24.95" customHeight="1">
      <c r="A13" s="3"/>
      <c r="B13" s="49" t="s">
        <v>76</v>
      </c>
      <c r="C13" s="158"/>
      <c r="D13" s="159"/>
      <c r="E13" s="160"/>
      <c r="F13" s="161"/>
      <c r="G13" s="161"/>
      <c r="H13" s="161"/>
      <c r="I13" s="161"/>
      <c r="J13" s="161"/>
      <c r="K13" s="161"/>
      <c r="L13" s="161"/>
      <c r="O13" s="163"/>
    </row>
    <row r="14" spans="1:15" ht="24.95" customHeight="1">
      <c r="A14" s="3"/>
      <c r="B14" s="49" t="s">
        <v>77</v>
      </c>
      <c r="C14" s="158">
        <v>9952302772</v>
      </c>
      <c r="D14" s="159">
        <v>694257976</v>
      </c>
      <c r="E14" s="160">
        <v>8432149030</v>
      </c>
      <c r="F14" s="161">
        <v>1520153742</v>
      </c>
      <c r="G14" s="161"/>
      <c r="H14" s="161"/>
      <c r="I14" s="161"/>
      <c r="J14" s="161"/>
      <c r="K14" s="161"/>
      <c r="L14" s="161"/>
      <c r="O14" s="163"/>
    </row>
    <row r="15" spans="1:15" ht="24.95" customHeight="1">
      <c r="A15" s="3"/>
      <c r="B15" s="49" t="s">
        <v>78</v>
      </c>
      <c r="C15" s="158">
        <v>171999476</v>
      </c>
      <c r="D15" s="159">
        <v>38707085</v>
      </c>
      <c r="E15" s="160">
        <v>30532043</v>
      </c>
      <c r="F15" s="161"/>
      <c r="G15" s="161"/>
      <c r="H15" s="161">
        <v>141467433</v>
      </c>
      <c r="I15" s="161"/>
      <c r="J15" s="161"/>
      <c r="K15" s="161"/>
      <c r="L15" s="161"/>
      <c r="O15" s="163"/>
    </row>
    <row r="16" spans="1:15" ht="24.95" customHeight="1">
      <c r="A16" s="3"/>
      <c r="B16" s="49" t="s">
        <v>79</v>
      </c>
      <c r="C16" s="158"/>
      <c r="D16" s="159"/>
      <c r="E16" s="160"/>
      <c r="F16" s="161"/>
      <c r="G16" s="161"/>
      <c r="H16" s="161"/>
      <c r="I16" s="161"/>
      <c r="J16" s="161"/>
      <c r="K16" s="161"/>
      <c r="L16" s="161"/>
      <c r="O16" s="163"/>
    </row>
    <row r="17" spans="1:15" ht="24.95" customHeight="1">
      <c r="A17" s="3"/>
      <c r="B17" s="49" t="s">
        <v>80</v>
      </c>
      <c r="C17" s="158"/>
      <c r="D17" s="159"/>
      <c r="E17" s="160"/>
      <c r="F17" s="161"/>
      <c r="G17" s="161"/>
      <c r="H17" s="161"/>
      <c r="I17" s="161"/>
      <c r="J17" s="161"/>
      <c r="K17" s="161"/>
      <c r="L17" s="161"/>
      <c r="O17" s="163"/>
    </row>
    <row r="18" spans="1:15" ht="24.95" customHeight="1">
      <c r="A18" s="3"/>
      <c r="B18" s="50" t="s">
        <v>13</v>
      </c>
      <c r="C18" s="162">
        <f>SUM(C6:C17)</f>
        <v>25143652086</v>
      </c>
      <c r="D18" s="159">
        <f>SUM(D6:D17)</f>
        <v>1846015000</v>
      </c>
      <c r="E18" s="160">
        <f>SUM(E6:E17)</f>
        <v>15229637352</v>
      </c>
      <c r="F18" s="161">
        <f>SUM(F6:F17)</f>
        <v>6770786692</v>
      </c>
      <c r="G18" s="161">
        <f t="shared" ref="G18:L18" si="0">SUM(G6:G17)</f>
        <v>900483000</v>
      </c>
      <c r="H18" s="161">
        <f t="shared" si="0"/>
        <v>1054572002</v>
      </c>
      <c r="I18" s="161">
        <f t="shared" si="0"/>
        <v>0</v>
      </c>
      <c r="J18" s="161">
        <f t="shared" si="0"/>
        <v>0</v>
      </c>
      <c r="K18" s="161">
        <f t="shared" si="0"/>
        <v>0</v>
      </c>
      <c r="L18" s="161">
        <f t="shared" si="0"/>
        <v>1188173040</v>
      </c>
      <c r="O18" s="163"/>
    </row>
    <row r="19" spans="1:15" ht="3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5" ht="12" customHeight="1"/>
    <row r="21" spans="1:15">
      <c r="E21" s="164"/>
    </row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2"/>
  <printOptions horizontalCentered="1"/>
  <pageMargins left="0.11811023622047245" right="0.11811023622047245" top="0.35433070866141736" bottom="0.15748031496062992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19"/>
  <sheetViews>
    <sheetView view="pageBreakPreview" zoomScale="90" zoomScaleNormal="80" zoomScaleSheetLayoutView="90" workbookViewId="0">
      <selection activeCell="B2" sqref="B2"/>
    </sheetView>
  </sheetViews>
  <sheetFormatPr defaultRowHeight="13.5"/>
  <cols>
    <col min="1" max="1" width="5.875" style="51" customWidth="1"/>
    <col min="2" max="2" width="20.625" style="51" customWidth="1"/>
    <col min="3" max="3" width="14.125" style="51" bestFit="1" customWidth="1"/>
    <col min="4" max="10" width="14.125" style="51" customWidth="1"/>
    <col min="11" max="11" width="11.625" style="51" customWidth="1"/>
    <col min="12" max="12" width="0.875" style="51" customWidth="1"/>
    <col min="13" max="13" width="13.625" style="51" customWidth="1"/>
    <col min="14" max="14" width="18.375" bestFit="1" customWidth="1"/>
    <col min="15" max="15" width="17.25" bestFit="1" customWidth="1"/>
    <col min="16" max="16" width="16.125" bestFit="1" customWidth="1"/>
    <col min="17" max="17" width="7.5" bestFit="1" customWidth="1"/>
    <col min="18" max="18" width="16.125" bestFit="1" customWidth="1"/>
    <col min="19" max="20" width="18.375" bestFit="1" customWidth="1"/>
    <col min="22" max="22" width="22.75" bestFit="1" customWidth="1"/>
  </cols>
  <sheetData>
    <row r="1" spans="2:22" s="51" customFormat="1" ht="46.5" customHeight="1"/>
    <row r="2" spans="2:22" s="51" customFormat="1" ht="19.5" customHeight="1">
      <c r="B2" s="52" t="s">
        <v>81</v>
      </c>
      <c r="C2" s="53"/>
      <c r="D2" s="53"/>
      <c r="E2" s="53"/>
      <c r="F2" s="53"/>
      <c r="G2" s="53"/>
      <c r="H2" s="53"/>
      <c r="I2" s="53"/>
      <c r="J2" s="54" t="s">
        <v>260</v>
      </c>
      <c r="K2" s="53"/>
      <c r="L2" s="53"/>
    </row>
    <row r="3" spans="2:22" s="51" customFormat="1" ht="27" customHeight="1">
      <c r="B3" s="270" t="s">
        <v>59</v>
      </c>
      <c r="C3" s="280" t="s">
        <v>82</v>
      </c>
      <c r="D3" s="268" t="s">
        <v>83</v>
      </c>
      <c r="E3" s="268" t="s">
        <v>84</v>
      </c>
      <c r="F3" s="268" t="s">
        <v>85</v>
      </c>
      <c r="G3" s="268" t="s">
        <v>86</v>
      </c>
      <c r="H3" s="268" t="s">
        <v>87</v>
      </c>
      <c r="I3" s="268" t="s">
        <v>88</v>
      </c>
      <c r="J3" s="268" t="s">
        <v>89</v>
      </c>
      <c r="K3" s="278"/>
      <c r="N3" s="153"/>
      <c r="O3" s="153"/>
      <c r="P3" s="153"/>
      <c r="Q3" s="153"/>
      <c r="R3" s="153"/>
      <c r="S3" s="153"/>
      <c r="T3" s="153"/>
    </row>
    <row r="4" spans="2:22" s="51" customFormat="1" ht="18" customHeight="1">
      <c r="B4" s="271"/>
      <c r="C4" s="281"/>
      <c r="D4" s="269"/>
      <c r="E4" s="269"/>
      <c r="F4" s="269"/>
      <c r="G4" s="269"/>
      <c r="H4" s="269"/>
      <c r="I4" s="269"/>
      <c r="J4" s="269"/>
      <c r="K4" s="279"/>
      <c r="N4" s="56"/>
      <c r="O4" s="56"/>
      <c r="P4" s="56"/>
      <c r="Q4" s="211"/>
      <c r="R4" s="56"/>
      <c r="S4" s="56"/>
      <c r="T4" s="56"/>
      <c r="U4" s="56"/>
      <c r="V4" s="56"/>
    </row>
    <row r="5" spans="2:22" s="51" customFormat="1" ht="30" customHeight="1">
      <c r="B5" s="155">
        <f>25143652086-4</f>
        <v>25143652082</v>
      </c>
      <c r="C5" s="156">
        <f>23054898505-4</f>
        <v>23054898501</v>
      </c>
      <c r="D5" s="157">
        <v>1764224977</v>
      </c>
      <c r="E5" s="157">
        <v>262571077</v>
      </c>
      <c r="F5" s="157">
        <v>0</v>
      </c>
      <c r="G5" s="157">
        <v>43428544</v>
      </c>
      <c r="H5" s="157">
        <v>18528983</v>
      </c>
      <c r="I5" s="157">
        <v>0</v>
      </c>
      <c r="J5" s="154">
        <v>8.3999999999999995E-3</v>
      </c>
      <c r="K5" s="55"/>
      <c r="L5" s="56"/>
      <c r="M5" s="56"/>
      <c r="N5" s="212"/>
      <c r="O5" s="212"/>
      <c r="P5" s="212"/>
      <c r="Q5" s="212"/>
      <c r="R5" s="212"/>
      <c r="S5" s="212"/>
      <c r="T5" s="212"/>
      <c r="U5" s="56"/>
      <c r="V5" s="213"/>
    </row>
    <row r="6" spans="2:22" s="51" customFormat="1">
      <c r="N6" s="56"/>
      <c r="O6" s="56"/>
      <c r="P6" s="56"/>
      <c r="Q6" s="56"/>
      <c r="R6" s="56"/>
      <c r="S6" s="56"/>
      <c r="T6" s="56"/>
      <c r="U6" s="56"/>
      <c r="V6" s="56"/>
    </row>
    <row r="7" spans="2:22" s="51" customFormat="1">
      <c r="N7" s="56"/>
      <c r="O7" s="56"/>
      <c r="P7" s="56"/>
      <c r="Q7" s="56"/>
      <c r="R7" s="56"/>
      <c r="S7" s="56"/>
      <c r="T7" s="214"/>
      <c r="U7" s="56"/>
      <c r="V7" s="56"/>
    </row>
    <row r="8" spans="2:22" s="51" customFormat="1" ht="19.5" customHeight="1">
      <c r="B8" s="52" t="s">
        <v>90</v>
      </c>
      <c r="C8" s="53"/>
      <c r="D8" s="53"/>
      <c r="E8" s="53"/>
      <c r="F8" s="53"/>
      <c r="G8" s="53"/>
      <c r="H8" s="53"/>
      <c r="I8" s="53"/>
      <c r="J8" s="53"/>
      <c r="K8" s="54" t="s">
        <v>271</v>
      </c>
      <c r="N8" s="56"/>
      <c r="O8" s="56"/>
      <c r="P8" s="56"/>
      <c r="Q8" s="56"/>
      <c r="R8" s="56"/>
      <c r="S8" s="56"/>
      <c r="T8" s="56"/>
      <c r="U8" s="56"/>
      <c r="V8" s="56"/>
    </row>
    <row r="9" spans="2:22" s="51" customFormat="1">
      <c r="B9" s="270" t="s">
        <v>59</v>
      </c>
      <c r="C9" s="280" t="s">
        <v>91</v>
      </c>
      <c r="D9" s="268" t="s">
        <v>92</v>
      </c>
      <c r="E9" s="268" t="s">
        <v>93</v>
      </c>
      <c r="F9" s="268" t="s">
        <v>94</v>
      </c>
      <c r="G9" s="268" t="s">
        <v>95</v>
      </c>
      <c r="H9" s="268" t="s">
        <v>96</v>
      </c>
      <c r="I9" s="268" t="s">
        <v>97</v>
      </c>
      <c r="J9" s="268" t="s">
        <v>98</v>
      </c>
      <c r="K9" s="268" t="s">
        <v>99</v>
      </c>
      <c r="N9" s="56"/>
      <c r="O9" s="56"/>
      <c r="P9" s="56"/>
      <c r="Q9" s="56"/>
      <c r="R9" s="56"/>
      <c r="S9" s="56"/>
      <c r="T9" s="56"/>
      <c r="U9" s="56"/>
      <c r="V9" s="56"/>
    </row>
    <row r="10" spans="2:22" s="51" customFormat="1">
      <c r="B10" s="271"/>
      <c r="C10" s="281"/>
      <c r="D10" s="269"/>
      <c r="E10" s="269"/>
      <c r="F10" s="269"/>
      <c r="G10" s="269"/>
      <c r="H10" s="269"/>
      <c r="I10" s="269"/>
      <c r="J10" s="269"/>
      <c r="K10" s="269"/>
    </row>
    <row r="11" spans="2:22" s="51" customFormat="1" ht="34.15" customHeight="1">
      <c r="B11" s="155">
        <f>25143652086-4</f>
        <v>25143652082</v>
      </c>
      <c r="C11" s="156">
        <f>1797216999+0+48802000</f>
        <v>1846018999</v>
      </c>
      <c r="D11" s="157">
        <f>1936202895+124957+48802000</f>
        <v>1985129852</v>
      </c>
      <c r="E11" s="157">
        <f>2053011247+262450+48802000</f>
        <v>2102075697</v>
      </c>
      <c r="F11" s="157">
        <f>2070505033+262467+48802000-1166666-18826350</f>
        <v>2099576484</v>
      </c>
      <c r="G11" s="157">
        <f>1959132346+262485+24389000-1166666-37654111</f>
        <v>1944963054</v>
      </c>
      <c r="H11" s="157">
        <f>7910830229+1187641+0-5833330-188298799</f>
        <v>7717885741</v>
      </c>
      <c r="I11" s="157">
        <f>4934382868+0+0-5833338-188345879</f>
        <v>4740203651</v>
      </c>
      <c r="J11" s="157">
        <f>2037945314+0+0-188392973</f>
        <v>1849552341</v>
      </c>
      <c r="K11" s="157">
        <f>877088151+0+0-18841888</f>
        <v>858246263</v>
      </c>
    </row>
    <row r="12" spans="2:22" s="51" customFormat="1"/>
    <row r="13" spans="2:22" s="51" customFormat="1"/>
    <row r="14" spans="2:22" s="51" customFormat="1" ht="19.5" customHeight="1">
      <c r="B14" s="52" t="s">
        <v>100</v>
      </c>
      <c r="E14" s="53"/>
      <c r="F14" s="53"/>
      <c r="G14" s="53"/>
      <c r="H14" s="54" t="s">
        <v>0</v>
      </c>
    </row>
    <row r="15" spans="2:22" s="51" customFormat="1" ht="13.15" customHeight="1">
      <c r="B15" s="270" t="s">
        <v>101</v>
      </c>
      <c r="C15" s="272" t="s">
        <v>102</v>
      </c>
      <c r="D15" s="273"/>
      <c r="E15" s="273"/>
      <c r="F15" s="273"/>
      <c r="G15" s="273"/>
      <c r="H15" s="274"/>
    </row>
    <row r="16" spans="2:22" s="51" customFormat="1" ht="20.25" customHeight="1">
      <c r="B16" s="271"/>
      <c r="C16" s="275"/>
      <c r="D16" s="276"/>
      <c r="E16" s="276"/>
      <c r="F16" s="276"/>
      <c r="G16" s="276"/>
      <c r="H16" s="277"/>
    </row>
    <row r="17" spans="2:8" s="51" customFormat="1" ht="32.450000000000003" customHeight="1">
      <c r="B17" s="57"/>
      <c r="C17" s="265"/>
      <c r="D17" s="266"/>
      <c r="E17" s="266"/>
      <c r="F17" s="266"/>
      <c r="G17" s="266"/>
      <c r="H17" s="267"/>
    </row>
    <row r="18" spans="2:8" s="51" customFormat="1" ht="9.75" customHeight="1"/>
    <row r="19" spans="2:8" s="51" customFormat="1"/>
  </sheetData>
  <mergeCells count="23">
    <mergeCell ref="K3:K4"/>
    <mergeCell ref="B9:B10"/>
    <mergeCell ref="C9:C10"/>
    <mergeCell ref="D9:D10"/>
    <mergeCell ref="E9:E10"/>
    <mergeCell ref="F9:F10"/>
    <mergeCell ref="G9:G10"/>
    <mergeCell ref="B3:B4"/>
    <mergeCell ref="C3:C4"/>
    <mergeCell ref="D3:D4"/>
    <mergeCell ref="E3:E4"/>
    <mergeCell ref="F3:F4"/>
    <mergeCell ref="G3:G4"/>
    <mergeCell ref="B15:B16"/>
    <mergeCell ref="C15:H16"/>
    <mergeCell ref="H3:H4"/>
    <mergeCell ref="I3:I4"/>
    <mergeCell ref="J3:J4"/>
    <mergeCell ref="C17:H17"/>
    <mergeCell ref="H9:H10"/>
    <mergeCell ref="I9:I10"/>
    <mergeCell ref="J9:J10"/>
    <mergeCell ref="K9:K10"/>
  </mergeCells>
  <phoneticPr fontId="2"/>
  <printOptions horizontalCentered="1"/>
  <pageMargins left="0.19685039370078741" right="0.19685039370078741" top="0.27559055118110237" bottom="0.19685039370078741" header="0.59055118110236227" footer="0.39370078740157483"/>
  <pageSetup paperSize="9"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H11"/>
  <sheetViews>
    <sheetView view="pageBreakPreview" zoomScale="110" zoomScaleNormal="100" zoomScaleSheetLayoutView="110" workbookViewId="0">
      <selection activeCell="B2" sqref="B2"/>
    </sheetView>
  </sheetViews>
  <sheetFormatPr defaultRowHeight="13.5"/>
  <cols>
    <col min="1" max="1" width="5.125" customWidth="1"/>
    <col min="2" max="7" width="16.625" customWidth="1"/>
    <col min="8" max="8" width="0.875" customWidth="1"/>
  </cols>
  <sheetData>
    <row r="1" spans="2:8" ht="49.5" customHeight="1"/>
    <row r="2" spans="2:8" ht="15.75" customHeight="1">
      <c r="B2" s="58" t="s">
        <v>103</v>
      </c>
      <c r="G2" s="102" t="s">
        <v>188</v>
      </c>
    </row>
    <row r="3" spans="2:8" s="1" customFormat="1" ht="23.1" customHeight="1">
      <c r="B3" s="254" t="s">
        <v>104</v>
      </c>
      <c r="C3" s="254" t="s">
        <v>105</v>
      </c>
      <c r="D3" s="254" t="s">
        <v>106</v>
      </c>
      <c r="E3" s="256" t="s">
        <v>107</v>
      </c>
      <c r="F3" s="257"/>
      <c r="G3" s="254" t="s">
        <v>108</v>
      </c>
      <c r="H3" s="11"/>
    </row>
    <row r="4" spans="2:8" s="1" customFormat="1" ht="23.1" customHeight="1">
      <c r="B4" s="255"/>
      <c r="C4" s="255"/>
      <c r="D4" s="255"/>
      <c r="E4" s="29" t="s">
        <v>109</v>
      </c>
      <c r="F4" s="29" t="s">
        <v>110</v>
      </c>
      <c r="G4" s="255"/>
      <c r="H4" s="11"/>
    </row>
    <row r="5" spans="2:8" s="1" customFormat="1" ht="27" customHeight="1">
      <c r="B5" s="23" t="s">
        <v>184</v>
      </c>
      <c r="C5" s="101">
        <v>3436380752</v>
      </c>
      <c r="D5" s="129">
        <f>G5-C5</f>
        <v>226561155</v>
      </c>
      <c r="E5" s="103"/>
      <c r="F5" s="103"/>
      <c r="G5" s="103">
        <v>3662941907</v>
      </c>
      <c r="H5" s="11"/>
    </row>
    <row r="6" spans="2:8" s="1" customFormat="1" ht="27" customHeight="1">
      <c r="B6" s="23" t="s">
        <v>185</v>
      </c>
      <c r="C6" s="101">
        <v>62018733</v>
      </c>
      <c r="D6" s="129">
        <f t="shared" ref="D6:D8" si="0">G6-C6</f>
        <v>-7645378</v>
      </c>
      <c r="E6" s="128">
        <v>7645378</v>
      </c>
      <c r="F6" s="103"/>
      <c r="G6" s="103">
        <v>54373355</v>
      </c>
      <c r="H6" s="11"/>
    </row>
    <row r="7" spans="2:8" s="1" customFormat="1" ht="27" customHeight="1">
      <c r="B7" s="23" t="s">
        <v>186</v>
      </c>
      <c r="C7" s="101">
        <v>3620643000</v>
      </c>
      <c r="D7" s="129">
        <f t="shared" si="0"/>
        <v>-635763848</v>
      </c>
      <c r="E7" s="128">
        <v>635763848</v>
      </c>
      <c r="F7" s="103"/>
      <c r="G7" s="103">
        <v>2984879152</v>
      </c>
      <c r="H7" s="11"/>
    </row>
    <row r="8" spans="2:8" s="1" customFormat="1" ht="27" customHeight="1">
      <c r="B8" s="23" t="s">
        <v>187</v>
      </c>
      <c r="C8" s="101">
        <v>256289000</v>
      </c>
      <c r="D8" s="129">
        <f t="shared" si="0"/>
        <v>13126827</v>
      </c>
      <c r="E8" s="103"/>
      <c r="F8" s="103"/>
      <c r="G8" s="128">
        <v>269415827</v>
      </c>
      <c r="H8" s="11"/>
    </row>
    <row r="9" spans="2:8" s="1" customFormat="1" ht="27" customHeight="1">
      <c r="B9" s="23"/>
      <c r="C9" s="103"/>
      <c r="D9" s="129"/>
      <c r="E9" s="103"/>
      <c r="F9" s="103"/>
      <c r="G9" s="103"/>
      <c r="H9" s="11"/>
    </row>
    <row r="10" spans="2:8" s="1" customFormat="1" ht="29.1" customHeight="1">
      <c r="B10" s="16" t="s">
        <v>9</v>
      </c>
      <c r="C10" s="101">
        <f>SUM(C5:C9)</f>
        <v>7375331485</v>
      </c>
      <c r="D10" s="130">
        <f t="shared" ref="D10:G10" si="1">SUM(D5:D9)</f>
        <v>-403721244</v>
      </c>
      <c r="E10" s="101">
        <f t="shared" si="1"/>
        <v>643409226</v>
      </c>
      <c r="F10" s="101">
        <f t="shared" si="1"/>
        <v>0</v>
      </c>
      <c r="G10" s="101">
        <f t="shared" si="1"/>
        <v>6971610241</v>
      </c>
      <c r="H10" s="11"/>
    </row>
    <row r="11" spans="2:8" ht="5.25" customHeight="1"/>
  </sheetData>
  <mergeCells count="5">
    <mergeCell ref="B3:B4"/>
    <mergeCell ref="C3:C4"/>
    <mergeCell ref="D3:D4"/>
    <mergeCell ref="E3:F3"/>
    <mergeCell ref="G3:G4"/>
  </mergeCells>
  <phoneticPr fontId="2"/>
  <printOptions horizontalCentered="1"/>
  <pageMargins left="0.19685039370078741" right="0.11811023622047245" top="0.35433070866141736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有形固定資産</vt:lpstr>
      <vt:lpstr>増減の明細（単位 千円）</vt:lpstr>
      <vt:lpstr>増減の明細 (単位 円)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引当金!Print_Area</vt:lpstr>
      <vt:lpstr>基金!Print_Area</vt:lpstr>
      <vt:lpstr>財源情報明細!Print_Area</vt:lpstr>
      <vt:lpstr>財源明細!Print_Area</vt:lpstr>
      <vt:lpstr>'増減の明細 (単位 円)'!Print_Area</vt:lpstr>
      <vt:lpstr>'増減の明細（単位 千円）'!Print_Area</vt:lpstr>
      <vt:lpstr>貸付金!Print_Area</vt:lpstr>
      <vt:lpstr>'地方債（借入先別）'!Print_Area</vt:lpstr>
      <vt:lpstr>'地方債（利率別など）'!Print_Area</vt:lpstr>
      <vt:lpstr>補助金!Print_Area</vt:lpstr>
      <vt:lpstr>有形固定資産!Print_Area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笠岡市役所</cp:lastModifiedBy>
  <cp:lastPrinted>2020-03-09T06:57:14Z</cp:lastPrinted>
  <dcterms:created xsi:type="dcterms:W3CDTF">2014-03-27T08:10:30Z</dcterms:created>
  <dcterms:modified xsi:type="dcterms:W3CDTF">2021-06-11T00:10:12Z</dcterms:modified>
</cp:coreProperties>
</file>