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73\share\zaisei\財政\●広報等公表関係\ホームページ\H30\④財務書類\一般会計等\"/>
    </mc:Choice>
  </mc:AlternateContent>
  <bookViews>
    <workbookView xWindow="600" yWindow="195" windowWidth="16605" windowHeight="7440" tabRatio="916"/>
  </bookViews>
  <sheets>
    <sheet name="有形固定資産" sheetId="7" r:id="rId1"/>
    <sheet name="増減の明細 (単位 円)" sheetId="26" r:id="rId2"/>
    <sheet name="基金" sheetId="30" r:id="rId3"/>
    <sheet name="貸付金" sheetId="10" r:id="rId4"/>
    <sheet name="未収金及び長期延滞債権" sheetId="11" r:id="rId5"/>
    <sheet name="地方債（借入先別）" sheetId="31" r:id="rId6"/>
    <sheet name="地方債（利率別など）" sheetId="32" r:id="rId7"/>
    <sheet name="引当金" sheetId="14" r:id="rId8"/>
    <sheet name="補助金" sheetId="29" r:id="rId9"/>
    <sheet name="財源明細" sheetId="16" r:id="rId10"/>
    <sheet name="財源情報明細" sheetId="17" r:id="rId11"/>
    <sheet name="資金明細" sheetId="18" r:id="rId12"/>
  </sheets>
  <definedNames>
    <definedName name="_xlnm.Print_Area" localSheetId="7">引当金!$A$1:$H$11</definedName>
    <definedName name="_xlnm.Print_Area" localSheetId="2">基金!$B$1:$L$32</definedName>
    <definedName name="_xlnm.Print_Area" localSheetId="10">財源情報明細!$B$1:$I$10</definedName>
    <definedName name="_xlnm.Print_Area" localSheetId="9">財源明細!$A$1:$G$20</definedName>
    <definedName name="_xlnm.Print_Area" localSheetId="11">資金明細!$A$1:$D$7</definedName>
    <definedName name="_xlnm.Print_Area" localSheetId="1">'増減の明細 (単位 円)'!$B$1:$N$45</definedName>
    <definedName name="_xlnm.Print_Area" localSheetId="3">貸付金!$B$1:$I$24</definedName>
    <definedName name="_xlnm.Print_Area" localSheetId="5">'地方債（借入先別）'!$A$1:$M$19</definedName>
    <definedName name="_xlnm.Print_Area" localSheetId="6">'地方債（利率別など）'!$A$1:$L$18</definedName>
    <definedName name="_xlnm.Print_Area" localSheetId="8">補助金!$A$1:$H$23</definedName>
    <definedName name="_xlnm.Print_Area" localSheetId="0">有形固定資産!$A$1:$T$51</definedName>
    <definedName name="_xlnm.Print_Titles" localSheetId="2">基金!$1:$4</definedName>
  </definedNames>
  <calcPr calcId="162913"/>
</workbook>
</file>

<file path=xl/calcChain.xml><?xml version="1.0" encoding="utf-8"?>
<calcChain xmlns="http://schemas.openxmlformats.org/spreadsheetml/2006/main">
  <c r="C22" i="11" l="1"/>
  <c r="H11" i="32" l="1"/>
  <c r="G11" i="32"/>
  <c r="F11" i="32"/>
  <c r="E11" i="32"/>
  <c r="B11" i="32" s="1"/>
  <c r="D11" i="32"/>
  <c r="C11" i="32"/>
  <c r="C5" i="32"/>
  <c r="B5" i="32"/>
  <c r="H18" i="31"/>
  <c r="G18" i="31"/>
  <c r="E18" i="31"/>
  <c r="D18" i="31"/>
  <c r="C18" i="31"/>
  <c r="E12" i="31"/>
  <c r="C12" i="31"/>
  <c r="D10" i="31"/>
  <c r="C10" i="31"/>
  <c r="E7" i="31"/>
  <c r="C7" i="31"/>
  <c r="R49" i="7" l="1"/>
  <c r="R32" i="7"/>
  <c r="G9" i="17" l="1"/>
  <c r="I29" i="30" l="1"/>
  <c r="F29" i="30"/>
  <c r="E29" i="30"/>
  <c r="D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D7" i="30"/>
  <c r="H6" i="30"/>
  <c r="H5" i="30"/>
  <c r="H29" i="30" s="1"/>
  <c r="F21" i="29" l="1"/>
  <c r="F11" i="29"/>
  <c r="F22" i="29" s="1"/>
  <c r="F17" i="16"/>
  <c r="F14" i="16"/>
  <c r="F18" i="16" s="1"/>
  <c r="F11" i="16"/>
  <c r="H9" i="17"/>
  <c r="D9" i="17"/>
  <c r="R48" i="7"/>
  <c r="R47" i="7"/>
  <c r="R46" i="7"/>
  <c r="R45" i="7"/>
  <c r="R44" i="7"/>
  <c r="R43" i="7"/>
  <c r="R42" i="7"/>
  <c r="R41" i="7"/>
  <c r="R38" i="7"/>
  <c r="R37" i="7"/>
  <c r="R36" i="7"/>
  <c r="R35" i="7"/>
  <c r="R33" i="7"/>
  <c r="F19" i="16" l="1"/>
  <c r="G21" i="11" l="1"/>
  <c r="D21" i="11" l="1"/>
  <c r="H21" i="11"/>
  <c r="C21" i="11"/>
  <c r="G9" i="11"/>
  <c r="C9" i="11"/>
  <c r="D10" i="14" l="1"/>
  <c r="E10" i="14"/>
  <c r="F10" i="14"/>
  <c r="G10" i="14"/>
  <c r="C10" i="14"/>
  <c r="L38" i="26" l="1"/>
  <c r="I38" i="26"/>
  <c r="G38" i="26"/>
  <c r="L30" i="26"/>
  <c r="I30" i="26"/>
  <c r="G30" i="26"/>
  <c r="J38" i="26" l="1"/>
  <c r="J30" i="26"/>
  <c r="I23" i="26"/>
  <c r="M43" i="26" l="1"/>
  <c r="K43" i="26"/>
  <c r="H43" i="26"/>
  <c r="F43" i="26"/>
  <c r="E43" i="26"/>
  <c r="D43" i="26"/>
  <c r="L42" i="26"/>
  <c r="I42" i="26"/>
  <c r="G42" i="26"/>
  <c r="L41" i="26"/>
  <c r="I41" i="26"/>
  <c r="G41" i="26"/>
  <c r="L40" i="26"/>
  <c r="I40" i="26"/>
  <c r="G40" i="26"/>
  <c r="L39" i="26"/>
  <c r="I39" i="26"/>
  <c r="G39" i="26"/>
  <c r="L37" i="26"/>
  <c r="I37" i="26"/>
  <c r="G37" i="26"/>
  <c r="L36" i="26"/>
  <c r="I36" i="26"/>
  <c r="G36" i="26"/>
  <c r="L35" i="26"/>
  <c r="I35" i="26"/>
  <c r="G35" i="26"/>
  <c r="L34" i="26"/>
  <c r="I34" i="26"/>
  <c r="G34" i="26"/>
  <c r="L33" i="26"/>
  <c r="I33" i="26"/>
  <c r="G33" i="26"/>
  <c r="L32" i="26"/>
  <c r="I32" i="26"/>
  <c r="G32" i="26"/>
  <c r="L31" i="26"/>
  <c r="I31" i="26"/>
  <c r="G31" i="26"/>
  <c r="L29" i="26"/>
  <c r="I29" i="26"/>
  <c r="G29" i="26"/>
  <c r="L28" i="26"/>
  <c r="I28" i="26"/>
  <c r="G28" i="26"/>
  <c r="L27" i="26"/>
  <c r="I27" i="26"/>
  <c r="G27" i="26"/>
  <c r="L26" i="26"/>
  <c r="I26" i="26"/>
  <c r="G26" i="26"/>
  <c r="L25" i="26"/>
  <c r="I25" i="26"/>
  <c r="G25" i="26"/>
  <c r="L24" i="26"/>
  <c r="I24" i="26"/>
  <c r="G24" i="26"/>
  <c r="L23" i="26"/>
  <c r="G23" i="26"/>
  <c r="L22" i="26"/>
  <c r="I22" i="26"/>
  <c r="G22" i="26"/>
  <c r="L21" i="26"/>
  <c r="I21" i="26"/>
  <c r="G21" i="26"/>
  <c r="L20" i="26"/>
  <c r="I20" i="26"/>
  <c r="G20" i="26"/>
  <c r="H16" i="26"/>
  <c r="F16" i="26"/>
  <c r="E16" i="26"/>
  <c r="D16" i="26"/>
  <c r="L15" i="26"/>
  <c r="I15" i="26"/>
  <c r="G15" i="26"/>
  <c r="L14" i="26"/>
  <c r="I14" i="26"/>
  <c r="G14" i="26"/>
  <c r="L13" i="26"/>
  <c r="I13" i="26"/>
  <c r="G13" i="26"/>
  <c r="L12" i="26"/>
  <c r="G12" i="26"/>
  <c r="L11" i="26"/>
  <c r="G11" i="26"/>
  <c r="J23" i="26" l="1"/>
  <c r="J11" i="26"/>
  <c r="J27" i="26"/>
  <c r="J32" i="26"/>
  <c r="J14" i="26"/>
  <c r="J37" i="26"/>
  <c r="J41" i="26"/>
  <c r="J33" i="26"/>
  <c r="J35" i="26"/>
  <c r="J25" i="26"/>
  <c r="J36" i="26"/>
  <c r="J34" i="26"/>
  <c r="J31" i="26"/>
  <c r="J26" i="26"/>
  <c r="J24" i="26"/>
  <c r="J42" i="26"/>
  <c r="J40" i="26"/>
  <c r="J39" i="26"/>
  <c r="J29" i="26"/>
  <c r="J28" i="26"/>
  <c r="J22" i="26"/>
  <c r="J21" i="26"/>
  <c r="G43" i="26"/>
  <c r="L43" i="26"/>
  <c r="J15" i="26"/>
  <c r="L16" i="26"/>
  <c r="J13" i="26"/>
  <c r="G16" i="26"/>
  <c r="J12" i="26"/>
  <c r="I16" i="26"/>
  <c r="J20" i="26"/>
  <c r="K11" i="26" l="1"/>
  <c r="J16" i="26"/>
  <c r="K16" i="26" l="1"/>
</calcChain>
</file>

<file path=xl/sharedStrings.xml><?xml version="1.0" encoding="utf-8"?>
<sst xmlns="http://schemas.openxmlformats.org/spreadsheetml/2006/main" count="398" uniqueCount="305">
  <si>
    <t>（単位：　　）</t>
    <rPh sb="1" eb="3">
      <t>タンイ</t>
    </rPh>
    <phoneticPr fontId="2"/>
  </si>
  <si>
    <t>金額</t>
    <rPh sb="0" eb="2">
      <t>キンガク</t>
    </rPh>
    <phoneticPr fontId="2"/>
  </si>
  <si>
    <t>その他</t>
    <rPh sb="2" eb="3">
      <t>タ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</si>
  <si>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</si>
  <si>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</si>
  <si>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</si>
  <si>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</si>
  <si>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</si>
  <si>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</si>
  <si>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</si>
  <si>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</si>
  <si>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</si>
  <si>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</si>
  <si>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</si>
  <si>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</si>
  <si>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</si>
  <si>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</si>
  <si>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</si>
  <si>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</si>
  <si>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</si>
  <si>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</si>
  <si>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</si>
  <si>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</si>
  <si>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</si>
  <si>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</si>
  <si>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</si>
  <si>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</si>
  <si>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</si>
  <si>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</si>
  <si>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</si>
  <si>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</si>
  <si>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</si>
  <si>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</si>
  <si>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</si>
  <si>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</si>
  <si>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2"/>
  </si>
  <si>
    <t>　　建物</t>
    <rPh sb="2" eb="4">
      <t>タテモノ</t>
    </rPh>
    <phoneticPr fontId="12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</si>
  <si>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</si>
  <si>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</si>
  <si>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</si>
  <si>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</si>
  <si>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</si>
  <si>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</si>
  <si>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</si>
  <si>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</si>
  <si>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</si>
  <si>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</si>
  <si>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</si>
  <si>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</si>
  <si>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</si>
  <si>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</si>
  <si>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</si>
  <si>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</si>
  <si>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</si>
  <si>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</si>
  <si>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</si>
  <si>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</si>
  <si>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</si>
  <si>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</si>
  <si>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</si>
  <si>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</si>
  <si>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</si>
  <si>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</si>
  <si>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</si>
  <si>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</si>
  <si>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</si>
  <si>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</si>
  <si>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</si>
  <si>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</si>
  <si>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</si>
  <si>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</si>
  <si>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</si>
  <si>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</si>
  <si>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</si>
  <si>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</si>
  <si>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</si>
  <si>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</si>
  <si>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</si>
  <si>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</si>
  <si>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</si>
  <si>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</si>
  <si>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⑤貸付金の明細</t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</si>
  <si>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</si>
  <si>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</si>
  <si>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</si>
  <si>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</si>
  <si>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</si>
  <si>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</si>
  <si>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12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</si>
  <si>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</si>
  <si>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</si>
  <si>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</si>
  <si>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</si>
  <si>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</si>
  <si>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</si>
  <si>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</si>
  <si>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</si>
  <si>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</si>
  <si>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</si>
  <si>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</si>
  <si>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</si>
  <si>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</si>
  <si>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</si>
  <si>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</si>
  <si>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</si>
  <si>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</si>
  <si>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</si>
  <si>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</si>
  <si>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</si>
  <si>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</si>
  <si>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</si>
  <si>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</si>
  <si>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</si>
  <si>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減税補てん債</t>
    <rPh sb="2" eb="4">
      <t>ゲンゼイ</t>
    </rPh>
    <rPh sb="4" eb="5">
      <t>ホ</t>
    </rPh>
    <rPh sb="7" eb="8">
      <t>サイ</t>
    </rPh>
    <phoneticPr fontId="26"/>
  </si>
  <si>
    <t>　　退職手当債</t>
    <rPh sb="2" eb="4">
      <t>タイショク</t>
    </rPh>
    <rPh sb="4" eb="6">
      <t>テアテ</t>
    </rPh>
    <rPh sb="6" eb="7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</si>
  <si>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</si>
  <si>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</si>
  <si>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</si>
  <si>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</si>
  <si>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</si>
  <si>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</si>
  <si>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</si>
  <si>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</si>
  <si>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</si>
  <si>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</si>
  <si>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</si>
  <si>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</si>
  <si>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</si>
  <si>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</si>
  <si>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</si>
  <si>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</si>
  <si>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</si>
  <si>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</si>
  <si>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</si>
  <si>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</si>
  <si>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</si>
  <si>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</si>
  <si>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</si>
  <si>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</si>
  <si>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</si>
  <si>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</si>
  <si>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</si>
  <si>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</si>
  <si>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</si>
  <si>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</si>
  <si>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</si>
  <si>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</si>
  <si>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</si>
  <si>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</si>
  <si>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</si>
  <si>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</si>
  <si>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</si>
  <si>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</si>
  <si>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</si>
  <si>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</si>
  <si>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</si>
  <si>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</si>
  <si>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</si>
  <si>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</si>
  <si>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一般会計</t>
    <rPh sb="0" eb="2">
      <t>イッパン</t>
    </rPh>
    <rPh sb="2" eb="4">
      <t>カイケイ</t>
    </rPh>
    <phoneticPr fontId="2"/>
  </si>
  <si>
    <t>地方税</t>
    <rPh sb="0" eb="3">
      <t>チホウゼイ</t>
    </rPh>
    <phoneticPr fontId="2"/>
  </si>
  <si>
    <t>地方交付税</t>
    <rPh sb="0" eb="2">
      <t>チホウ</t>
    </rPh>
    <rPh sb="2" eb="5">
      <t>コウフゼイ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</si>
  <si>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</si>
  <si>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小計</t>
    <rPh sb="0" eb="2">
      <t>ショウケイ</t>
    </rPh>
    <phoneticPr fontId="2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</si>
  <si>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</si>
  <si>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</si>
  <si>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ナド</t>
    </rPh>
    <rPh sb="5" eb="8">
      <t>シシュツキン</t>
    </rPh>
    <phoneticPr fontId="2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</si>
  <si>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</si>
  <si>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</si>
  <si>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</si>
  <si>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</si>
  <si>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</si>
  <si>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</si>
  <si>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</si>
  <si>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</si>
  <si>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</si>
  <si>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</si>
  <si>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</si>
  <si>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</si>
  <si>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</si>
  <si>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</si>
  <si>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</si>
  <si>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</si>
  <si>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笠岡市病院事業</t>
    <rPh sb="0" eb="3">
      <t>カサオカシ</t>
    </rPh>
    <rPh sb="3" eb="5">
      <t>ビョウイン</t>
    </rPh>
    <rPh sb="5" eb="7">
      <t>ジギョウ</t>
    </rPh>
    <phoneticPr fontId="2"/>
  </si>
  <si>
    <t>笠岡市水道事業</t>
    <rPh sb="0" eb="3">
      <t>カサオカシ</t>
    </rPh>
    <rPh sb="3" eb="5">
      <t>スイドウ</t>
    </rPh>
    <rPh sb="5" eb="7">
      <t>ジギョウ</t>
    </rPh>
    <phoneticPr fontId="2"/>
  </si>
  <si>
    <t>笠岡市土地開発公社</t>
    <rPh sb="0" eb="3">
      <t>カサオカシ</t>
    </rPh>
    <rPh sb="3" eb="5">
      <t>トチ</t>
    </rPh>
    <rPh sb="5" eb="7">
      <t>カイハツ</t>
    </rPh>
    <rPh sb="7" eb="9">
      <t>コウシャ</t>
    </rPh>
    <phoneticPr fontId="2"/>
  </si>
  <si>
    <t>(財)笠岡市総合福祉事業団吸江社</t>
  </si>
  <si>
    <t>笠岡市文化スポーツ財団</t>
    <rPh sb="0" eb="3">
      <t>カサオカシ</t>
    </rPh>
    <phoneticPr fontId="2"/>
  </si>
  <si>
    <t>株式会社オービス（旧岡山広域産業情報システム）</t>
    <rPh sb="0" eb="2">
      <t>カブシキ</t>
    </rPh>
    <rPh sb="2" eb="4">
      <t>カイシャ</t>
    </rPh>
    <rPh sb="9" eb="10">
      <t>キュウ</t>
    </rPh>
    <rPh sb="10" eb="12">
      <t>オカヤマ</t>
    </rPh>
    <rPh sb="12" eb="14">
      <t>コウイキ</t>
    </rPh>
    <rPh sb="14" eb="16">
      <t>サンギョウ</t>
    </rPh>
    <rPh sb="16" eb="18">
      <t>ジョウホウ</t>
    </rPh>
    <phoneticPr fontId="2"/>
  </si>
  <si>
    <t>井原鉄道株式会社</t>
    <rPh sb="0" eb="2">
      <t>イバラ</t>
    </rPh>
    <rPh sb="2" eb="4">
      <t>テツドウ</t>
    </rPh>
    <rPh sb="4" eb="6">
      <t>カブシキ</t>
    </rPh>
    <rPh sb="6" eb="8">
      <t>カイシャ</t>
    </rPh>
    <phoneticPr fontId="2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</si>
  <si>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2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</si>
  <si>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2"/>
  </si>
  <si>
    <t>岡山県漁業信用基金協会</t>
    <rPh sb="0" eb="3">
      <t>オカヤマケン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</si>
  <si>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</si>
  <si>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岡山県環境保全事業団</t>
    <rPh sb="0" eb="3">
      <t>オカヤマケン</t>
    </rPh>
    <rPh sb="3" eb="5">
      <t>カンキョウ</t>
    </rPh>
    <rPh sb="5" eb="7">
      <t>ホゼン</t>
    </rPh>
    <rPh sb="7" eb="10">
      <t>ジギョウダン</t>
    </rPh>
    <phoneticPr fontId="2"/>
  </si>
  <si>
    <t>社）岡山県畜産協会</t>
    <rPh sb="0" eb="1">
      <t>シャ</t>
    </rPh>
    <rPh sb="2" eb="5">
      <t>オカヤマケン</t>
    </rPh>
    <rPh sb="5" eb="7">
      <t>チクサン</t>
    </rPh>
    <rPh sb="7" eb="9">
      <t>キョウカイ</t>
    </rPh>
    <phoneticPr fontId="2"/>
  </si>
  <si>
    <t>財団法人岡山県郷土文化財団</t>
    <rPh sb="0" eb="1">
      <t>ザイ</t>
    </rPh>
    <rPh sb="1" eb="2">
      <t>ダン</t>
    </rPh>
    <rPh sb="2" eb="4">
      <t>ホウジン</t>
    </rPh>
    <rPh sb="4" eb="6">
      <t>オカヤマ</t>
    </rPh>
    <rPh sb="6" eb="7">
      <t>ケン</t>
    </rPh>
    <rPh sb="7" eb="9">
      <t>キョウド</t>
    </rPh>
    <rPh sb="9" eb="12">
      <t>ブンカザイ</t>
    </rPh>
    <rPh sb="12" eb="13">
      <t>ダン</t>
    </rPh>
    <phoneticPr fontId="2"/>
  </si>
  <si>
    <t>岡山県農林漁業担い手育成財団</t>
    <rPh sb="0" eb="2">
      <t>オカヤマ</t>
    </rPh>
    <rPh sb="2" eb="3">
      <t>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3">
      <t>ザイ</t>
    </rPh>
    <rPh sb="13" eb="14">
      <t>ダン</t>
    </rPh>
    <phoneticPr fontId="2"/>
  </si>
  <si>
    <t>財）岡山県水産振興協会</t>
    <rPh sb="0" eb="1">
      <t>ザイ</t>
    </rPh>
    <rPh sb="2" eb="5">
      <t>オカヤマケン</t>
    </rPh>
    <rPh sb="5" eb="7">
      <t>スイサン</t>
    </rPh>
    <rPh sb="7" eb="9">
      <t>シンコウ</t>
    </rPh>
    <rPh sb="9" eb="11">
      <t>キョウカイ</t>
    </rPh>
    <phoneticPr fontId="2"/>
  </si>
  <si>
    <t>社）岡山県野菜生産安定基金協会</t>
    <rPh sb="0" eb="1">
      <t>シャ</t>
    </rPh>
    <rPh sb="2" eb="5">
      <t>オカヤマケン</t>
    </rPh>
    <rPh sb="5" eb="7">
      <t>ヤサイ</t>
    </rPh>
    <rPh sb="7" eb="9">
      <t>セイサン</t>
    </rPh>
    <rPh sb="9" eb="11">
      <t>アンテイ</t>
    </rPh>
    <rPh sb="11" eb="13">
      <t>キキン</t>
    </rPh>
    <rPh sb="13" eb="15">
      <t>キョウカイ</t>
    </rPh>
    <phoneticPr fontId="2"/>
  </si>
  <si>
    <t>笠岡市老人クラブ連合会</t>
    <rPh sb="0" eb="3">
      <t>カサオカシ</t>
    </rPh>
    <rPh sb="3" eb="5">
      <t>ロウジン</t>
    </rPh>
    <rPh sb="8" eb="11">
      <t>レンゴウカイ</t>
    </rPh>
    <phoneticPr fontId="2"/>
  </si>
  <si>
    <t>財）砂防フロンティア整備推進機構</t>
    <rPh sb="0" eb="1">
      <t>ザイ</t>
    </rPh>
    <rPh sb="2" eb="4">
      <t>サボウ</t>
    </rPh>
    <rPh sb="10" eb="12">
      <t>セイビ</t>
    </rPh>
    <rPh sb="12" eb="14">
      <t>スイシン</t>
    </rPh>
    <rPh sb="14" eb="16">
      <t>キコウ</t>
    </rPh>
    <phoneticPr fontId="2"/>
  </si>
  <si>
    <t>学）吉備高原学園</t>
    <rPh sb="0" eb="1">
      <t>ガク</t>
    </rPh>
    <rPh sb="2" eb="4">
      <t>キビ</t>
    </rPh>
    <rPh sb="4" eb="6">
      <t>コウゲン</t>
    </rPh>
    <rPh sb="6" eb="8">
      <t>ガクエン</t>
    </rPh>
    <phoneticPr fontId="2"/>
  </si>
  <si>
    <t>財団法人岡山県健康づくり財団</t>
    <rPh sb="0" eb="2">
      <t>ザイダン</t>
    </rPh>
    <rPh sb="2" eb="4">
      <t>ホウジン</t>
    </rPh>
    <rPh sb="4" eb="7">
      <t>オカヤマケン</t>
    </rPh>
    <rPh sb="7" eb="9">
      <t>ケンコウ</t>
    </rPh>
    <rPh sb="12" eb="14">
      <t>ザイダン</t>
    </rPh>
    <phoneticPr fontId="2"/>
  </si>
  <si>
    <t>財団法人岡山県林業振興基金</t>
    <rPh sb="0" eb="2">
      <t>ザイダン</t>
    </rPh>
    <rPh sb="2" eb="4">
      <t>ホウジン</t>
    </rPh>
    <rPh sb="4" eb="6">
      <t>オカヤマ</t>
    </rPh>
    <rPh sb="6" eb="7">
      <t>ケン</t>
    </rPh>
    <rPh sb="7" eb="9">
      <t>リンギョウ</t>
    </rPh>
    <rPh sb="9" eb="11">
      <t>シンコウ</t>
    </rPh>
    <rPh sb="11" eb="13">
      <t>キキン</t>
    </rPh>
    <phoneticPr fontId="2"/>
  </si>
  <si>
    <t>財団法人岡山県暴力追放運動推進ｾﾝﾀｰ</t>
    <rPh sb="0" eb="2">
      <t>ザイダン</t>
    </rPh>
    <rPh sb="2" eb="4">
      <t>ホウジン</t>
    </rPh>
    <rPh sb="4" eb="6">
      <t>オカヤマ</t>
    </rPh>
    <rPh sb="6" eb="7">
      <t>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</si>
  <si>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>財団法人岡山県動物愛護財団</t>
    <rPh sb="0" eb="2">
      <t>ザイダン</t>
    </rPh>
    <rPh sb="2" eb="4">
      <t>ホウジン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</si>
  <si>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</si>
  <si>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（単位：円）</t>
    <rPh sb="1" eb="3">
      <t>タンイ</t>
    </rPh>
    <rPh sb="4" eb="5">
      <t>エン</t>
    </rPh>
    <phoneticPr fontId="12"/>
  </si>
  <si>
    <t>（単位：　円）</t>
    <rPh sb="1" eb="3">
      <t>タンイ</t>
    </rPh>
    <rPh sb="5" eb="6">
      <t>エン</t>
    </rPh>
    <phoneticPr fontId="12"/>
  </si>
  <si>
    <t>一財）都市農山漁村交流活性化機構</t>
    <rPh sb="0" eb="1">
      <t>イチ</t>
    </rPh>
    <rPh sb="1" eb="2">
      <t>ザイ</t>
    </rPh>
    <rPh sb="3" eb="5">
      <t>トシ</t>
    </rPh>
    <rPh sb="5" eb="9">
      <t>ノウサンギョソン</t>
    </rPh>
    <rPh sb="9" eb="11">
      <t>コウリュウ</t>
    </rPh>
    <rPh sb="11" eb="14">
      <t>カッセイカ</t>
    </rPh>
    <rPh sb="14" eb="16">
      <t>キコウ</t>
    </rPh>
    <phoneticPr fontId="2"/>
  </si>
  <si>
    <t>財）岡山県民間社会福祉事業従事者事業財団</t>
    <rPh sb="0" eb="1">
      <t>ザイ</t>
    </rPh>
    <rPh sb="2" eb="5">
      <t>オカヤマケン</t>
    </rPh>
    <rPh sb="5" eb="7">
      <t>ミンカン</t>
    </rPh>
    <rPh sb="7" eb="9">
      <t>シャカイ</t>
    </rPh>
    <rPh sb="9" eb="11">
      <t>フクシ</t>
    </rPh>
    <rPh sb="11" eb="13">
      <t>ジギョウ</t>
    </rPh>
    <rPh sb="13" eb="16">
      <t>ジュウジシャ</t>
    </rPh>
    <rPh sb="16" eb="18">
      <t>ジギョウ</t>
    </rPh>
    <rPh sb="18" eb="20">
      <t>ザイダン</t>
    </rPh>
    <phoneticPr fontId="2"/>
  </si>
  <si>
    <t>岡山県明るい長寿社会財団</t>
    <rPh sb="0" eb="3">
      <t>オカヤマケン</t>
    </rPh>
    <rPh sb="3" eb="4">
      <t>アカ</t>
    </rPh>
    <rPh sb="6" eb="8">
      <t>チョウジュ</t>
    </rPh>
    <rPh sb="8" eb="10">
      <t>シャカイ</t>
    </rPh>
    <rPh sb="10" eb="12">
      <t>ザイダン</t>
    </rPh>
    <phoneticPr fontId="2"/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</si>
  <si>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</si>
  <si>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投資損失引当金</t>
    <phoneticPr fontId="2"/>
  </si>
  <si>
    <t>賞与等引当金</t>
    <phoneticPr fontId="2"/>
  </si>
  <si>
    <t>退職手当引当金</t>
    <phoneticPr fontId="2"/>
  </si>
  <si>
    <t>徴収不能引当金</t>
    <phoneticPr fontId="2"/>
  </si>
  <si>
    <t>　市民税（個人）</t>
    <rPh sb="1" eb="4">
      <t>シミンゼイ</t>
    </rPh>
    <rPh sb="5" eb="7">
      <t>コジン</t>
    </rPh>
    <phoneticPr fontId="3"/>
  </si>
  <si>
    <t>　市民税（法人）</t>
    <rPh sb="1" eb="4">
      <t>シミンゼイ</t>
    </rPh>
    <rPh sb="5" eb="7">
      <t>ホウジン</t>
    </rPh>
    <phoneticPr fontId="3"/>
  </si>
  <si>
    <t>　固定資産税</t>
    <rPh sb="1" eb="3">
      <t>コテイ</t>
    </rPh>
    <rPh sb="3" eb="6">
      <t>シサンゼイ</t>
    </rPh>
    <phoneticPr fontId="3"/>
  </si>
  <si>
    <t>　軽自動車税</t>
    <rPh sb="1" eb="5">
      <t>ケイジドウシャ</t>
    </rPh>
    <rPh sb="5" eb="6">
      <t>ゼイ</t>
    </rPh>
    <phoneticPr fontId="3"/>
  </si>
  <si>
    <t>　都市計画税</t>
    <rPh sb="1" eb="3">
      <t>トシ</t>
    </rPh>
    <rPh sb="3" eb="5">
      <t>ケイカク</t>
    </rPh>
    <rPh sb="5" eb="6">
      <t>ゼイ</t>
    </rPh>
    <phoneticPr fontId="3"/>
  </si>
  <si>
    <t>　使用料・手数料</t>
    <rPh sb="1" eb="4">
      <t>シヨウリョウ</t>
    </rPh>
    <rPh sb="5" eb="8">
      <t>テスウリョウ</t>
    </rPh>
    <phoneticPr fontId="12"/>
  </si>
  <si>
    <t>　分担金・負担金・寄附金</t>
    <rPh sb="1" eb="4">
      <t>ブンタンキン</t>
    </rPh>
    <rPh sb="5" eb="8">
      <t>フタンキン</t>
    </rPh>
    <rPh sb="9" eb="11">
      <t>キフ</t>
    </rPh>
    <rPh sb="11" eb="12">
      <t>キン</t>
    </rPh>
    <phoneticPr fontId="3"/>
  </si>
  <si>
    <t>　財産収入・諸収入</t>
    <rPh sb="1" eb="3">
      <t>ザイサン</t>
    </rPh>
    <rPh sb="3" eb="5">
      <t>シュウニュウ</t>
    </rPh>
    <rPh sb="6" eb="7">
      <t>ショ</t>
    </rPh>
    <rPh sb="7" eb="9">
      <t>シュウニュウ</t>
    </rPh>
    <phoneticPr fontId="3"/>
  </si>
  <si>
    <t>　住宅資金貸付金等</t>
    <rPh sb="1" eb="3">
      <t>ジュウタク</t>
    </rPh>
    <rPh sb="3" eb="5">
      <t>シキン</t>
    </rPh>
    <rPh sb="5" eb="7">
      <t>カシツケ</t>
    </rPh>
    <rPh sb="7" eb="8">
      <t>キン</t>
    </rPh>
    <rPh sb="8" eb="9">
      <t>トウ</t>
    </rPh>
    <phoneticPr fontId="3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</si>
  <si>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</si>
  <si>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</si>
  <si>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rPh sb="1" eb="3">
      <t>タンイ</t>
    </rPh>
    <rPh sb="4" eb="5">
      <t>エン</t>
    </rPh>
    <phoneticPr fontId="2"/>
  </si>
  <si>
    <t>笠岡市義務教育施設整備費引当基金</t>
    <rPh sb="0" eb="3">
      <t>カサオカシ</t>
    </rPh>
    <rPh sb="3" eb="5">
      <t>ギム</t>
    </rPh>
    <rPh sb="5" eb="7">
      <t>キョウイク</t>
    </rPh>
    <rPh sb="7" eb="9">
      <t>シセツ</t>
    </rPh>
    <rPh sb="9" eb="12">
      <t>セイビヒ</t>
    </rPh>
    <rPh sb="12" eb="14">
      <t>ヒキアテ</t>
    </rPh>
    <rPh sb="14" eb="16">
      <t>キキン</t>
    </rPh>
    <phoneticPr fontId="2"/>
  </si>
  <si>
    <t>笠岡市民会館整備費引当基金</t>
  </si>
  <si>
    <t>笠岡市吉田特別公共費充当基金</t>
    <rPh sb="12" eb="14">
      <t>キキン</t>
    </rPh>
    <phoneticPr fontId="2"/>
  </si>
  <si>
    <t>笠岡市財政調整基金</t>
  </si>
  <si>
    <t>笠岡市文化財保護基金</t>
  </si>
  <si>
    <t>笠岡市文化振興事業費引当基金</t>
    <rPh sb="12" eb="14">
      <t>キキン</t>
    </rPh>
    <phoneticPr fontId="2"/>
  </si>
  <si>
    <t>笠岡市交通遺児激励基金</t>
    <rPh sb="9" eb="11">
      <t>キキン</t>
    </rPh>
    <phoneticPr fontId="2"/>
  </si>
  <si>
    <t>笠岡市立竹喬美術館美術品取得基金</t>
  </si>
  <si>
    <t>笠岡市商店街振興基金</t>
  </si>
  <si>
    <t>藤井育英会奨学基金</t>
  </si>
  <si>
    <t>笠岡市社会教育施設整備費引当基金</t>
    <rPh sb="14" eb="16">
      <t>キキン</t>
    </rPh>
    <phoneticPr fontId="2"/>
  </si>
  <si>
    <t>笠岡市福祉基金</t>
  </si>
  <si>
    <t>消防団天野基金</t>
  </si>
  <si>
    <t>笠岡市減債基金</t>
    <rPh sb="5" eb="7">
      <t>キキン</t>
    </rPh>
    <phoneticPr fontId="2"/>
  </si>
  <si>
    <t>笠岡市カブトガニ基金</t>
    <rPh sb="8" eb="10">
      <t>キキン</t>
    </rPh>
    <phoneticPr fontId="2"/>
  </si>
  <si>
    <t>笠岡市公共施設整備費引当基金</t>
  </si>
  <si>
    <t>笠岡市学校図書整備費引当基金</t>
    <rPh sb="12" eb="14">
      <t>キキン</t>
    </rPh>
    <phoneticPr fontId="2"/>
  </si>
  <si>
    <t>笠岡市中山間ふるさと・水と土保全対策基金</t>
  </si>
  <si>
    <t>笠岡市まちづくりこの指とまれ基金</t>
  </si>
  <si>
    <t>笠岡市退職手当準備基金</t>
  </si>
  <si>
    <t>笠岡市子育て基金</t>
  </si>
  <si>
    <t>ふるさと笠岡思民基金</t>
  </si>
  <si>
    <t>笠岡市環境基金</t>
  </si>
  <si>
    <t>笠岡市土地開発基金</t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</si>
  <si>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</si>
  <si>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分担金・負担金</t>
    <rPh sb="0" eb="3">
      <t>ブンタンキン</t>
    </rPh>
    <rPh sb="4" eb="7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</si>
  <si>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</si>
  <si>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岡山県</t>
    <phoneticPr fontId="2"/>
  </si>
  <si>
    <t>道路，河川，港湾等の件事業に対する経費負担</t>
    <rPh sb="0" eb="2">
      <t>ドウロ</t>
    </rPh>
    <rPh sb="3" eb="5">
      <t>カセン</t>
    </rPh>
    <rPh sb="6" eb="8">
      <t>コウワン</t>
    </rPh>
    <rPh sb="8" eb="9">
      <t>トウ</t>
    </rPh>
    <rPh sb="10" eb="11">
      <t>ケン</t>
    </rPh>
    <rPh sb="11" eb="13">
      <t>ジギョウ</t>
    </rPh>
    <rPh sb="14" eb="15">
      <t>タイ</t>
    </rPh>
    <rPh sb="17" eb="19">
      <t>ケイヒ</t>
    </rPh>
    <rPh sb="19" eb="21">
      <t>フタン</t>
    </rPh>
    <phoneticPr fontId="2"/>
  </si>
  <si>
    <t>住宅新築助成金</t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</si>
  <si>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</si>
  <si>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市内に住宅を新築する者への助成</t>
    <rPh sb="0" eb="2">
      <t>シナイ</t>
    </rPh>
    <rPh sb="3" eb="5">
      <t>ジュウタク</t>
    </rPh>
    <rPh sb="6" eb="8">
      <t>シンチク</t>
    </rPh>
    <rPh sb="10" eb="11">
      <t>シャ</t>
    </rPh>
    <rPh sb="13" eb="15">
      <t>ジョセイ</t>
    </rPh>
    <phoneticPr fontId="2"/>
  </si>
  <si>
    <t>産地パワーアップ事業補助金</t>
    <phoneticPr fontId="2"/>
  </si>
  <si>
    <t>農業者への農業施設整備補助</t>
    <rPh sb="0" eb="3">
      <t>ノウギョウシャ</t>
    </rPh>
    <rPh sb="5" eb="7">
      <t>ノウギョウ</t>
    </rPh>
    <rPh sb="7" eb="9">
      <t>シセツ</t>
    </rPh>
    <rPh sb="9" eb="11">
      <t>セイビ</t>
    </rPh>
    <rPh sb="11" eb="13">
      <t>ホジョ</t>
    </rPh>
    <phoneticPr fontId="2"/>
  </si>
  <si>
    <t>住宅リフォーム助成金</t>
    <rPh sb="7" eb="10">
      <t>ジョセイキン</t>
    </rPh>
    <phoneticPr fontId="2"/>
  </si>
  <si>
    <t>自ら居住する住居のリフォームを行う者への助成</t>
    <rPh sb="0" eb="1">
      <t>ミズカ</t>
    </rPh>
    <rPh sb="2" eb="4">
      <t>キョジュウ</t>
    </rPh>
    <rPh sb="6" eb="8">
      <t>ジュウキョ</t>
    </rPh>
    <rPh sb="15" eb="16">
      <t>オコナ</t>
    </rPh>
    <rPh sb="17" eb="18">
      <t>シャ</t>
    </rPh>
    <rPh sb="20" eb="22">
      <t>ジョセイ</t>
    </rPh>
    <phoneticPr fontId="2"/>
  </si>
  <si>
    <t>合併処理浄化槽設置整備事業補助金</t>
    <phoneticPr fontId="2"/>
  </si>
  <si>
    <t>合併処理浄化槽設置者</t>
    <rPh sb="0" eb="2">
      <t>ガッペイ</t>
    </rPh>
    <rPh sb="2" eb="4">
      <t>ショリ</t>
    </rPh>
    <rPh sb="4" eb="7">
      <t>ジョウカソウ</t>
    </rPh>
    <rPh sb="7" eb="10">
      <t>セッチシャ</t>
    </rPh>
    <rPh sb="9" eb="10">
      <t>シャ</t>
    </rPh>
    <phoneticPr fontId="2"/>
  </si>
  <si>
    <t>合併処理浄化槽の設置者に対する助成</t>
    <rPh sb="15" eb="17">
      <t>ジョセイ</t>
    </rPh>
    <phoneticPr fontId="2"/>
  </si>
  <si>
    <t>岡山県後期高齢者医療広域連合負担金</t>
    <rPh sb="0" eb="3">
      <t>オカヤマケン</t>
    </rPh>
    <rPh sb="3" eb="5">
      <t>コウキ</t>
    </rPh>
    <rPh sb="5" eb="8">
      <t>コウレイシャ</t>
    </rPh>
    <rPh sb="8" eb="10">
      <t>イリョウ</t>
    </rPh>
    <phoneticPr fontId="2"/>
  </si>
  <si>
    <t>広域連合への経費負担</t>
    <rPh sb="0" eb="2">
      <t>コウイキ</t>
    </rPh>
    <rPh sb="2" eb="4">
      <t>レンゴウ</t>
    </rPh>
    <rPh sb="6" eb="8">
      <t>ケイヒ</t>
    </rPh>
    <rPh sb="8" eb="10">
      <t>フタン</t>
    </rPh>
    <phoneticPr fontId="2"/>
  </si>
  <si>
    <t>笠岡地区消防組合負担金</t>
    <phoneticPr fontId="2"/>
  </si>
  <si>
    <t>笠岡地区消防組合</t>
    <phoneticPr fontId="2"/>
  </si>
  <si>
    <t>一部事務組合への経費負担</t>
    <rPh sb="0" eb="2">
      <t>イチブ</t>
    </rPh>
    <rPh sb="2" eb="4">
      <t>ジム</t>
    </rPh>
    <rPh sb="4" eb="6">
      <t>クミアイ</t>
    </rPh>
    <rPh sb="8" eb="10">
      <t>ケイヒ</t>
    </rPh>
    <rPh sb="10" eb="12">
      <t>フタン</t>
    </rPh>
    <phoneticPr fontId="2"/>
  </si>
  <si>
    <t>笠岡市民病院事業会計補助金</t>
    <rPh sb="0" eb="4">
      <t>カサオカシミン</t>
    </rPh>
    <rPh sb="4" eb="6">
      <t>ビョウイン</t>
    </rPh>
    <rPh sb="6" eb="8">
      <t>ジギョウ</t>
    </rPh>
    <rPh sb="8" eb="10">
      <t>カイケイ</t>
    </rPh>
    <rPh sb="10" eb="13">
      <t>ホジョキン</t>
    </rPh>
    <phoneticPr fontId="2"/>
  </si>
  <si>
    <t>笠岡市民病院</t>
    <rPh sb="0" eb="4">
      <t>カサオカシミン</t>
    </rPh>
    <rPh sb="4" eb="6">
      <t>ビョウイン</t>
    </rPh>
    <phoneticPr fontId="2"/>
  </si>
  <si>
    <t>笠岡市民病院への補助金</t>
    <rPh sb="0" eb="4">
      <t>カサオカシミン</t>
    </rPh>
    <rPh sb="4" eb="6">
      <t>ビョウイン</t>
    </rPh>
    <rPh sb="8" eb="11">
      <t>ホジョキン</t>
    </rPh>
    <phoneticPr fontId="2"/>
  </si>
  <si>
    <t>西部環境整備施設組合負担金</t>
    <phoneticPr fontId="2"/>
  </si>
  <si>
    <t>西部環境整備施設組合</t>
    <phoneticPr fontId="2"/>
  </si>
  <si>
    <t>西部衛生施設組合負担金</t>
    <rPh sb="2" eb="4">
      <t>エイセイ</t>
    </rPh>
    <phoneticPr fontId="2"/>
  </si>
  <si>
    <t>西部衛生施設組合</t>
    <phoneticPr fontId="2"/>
  </si>
  <si>
    <t>年金生活者等支援臨時福祉給付金</t>
    <phoneticPr fontId="2"/>
  </si>
  <si>
    <t>低年金受給者及び低所得の高齢者への支援</t>
    <phoneticPr fontId="2"/>
  </si>
  <si>
    <t>魅力あるまちづくり交付金</t>
    <rPh sb="0" eb="2">
      <t>ミリョク</t>
    </rPh>
    <rPh sb="9" eb="12">
      <t>コウフキン</t>
    </rPh>
    <phoneticPr fontId="2"/>
  </si>
  <si>
    <t>まちづくり協議会</t>
    <rPh sb="5" eb="6">
      <t>キョウ</t>
    </rPh>
    <rPh sb="6" eb="8">
      <t>ギカイ</t>
    </rPh>
    <phoneticPr fontId="2"/>
  </si>
  <si>
    <t>まちづくり協議会が行う事業に対する交付金</t>
    <rPh sb="5" eb="8">
      <t>キョウギカイ</t>
    </rPh>
    <rPh sb="9" eb="10">
      <t>オコナ</t>
    </rPh>
    <rPh sb="11" eb="13">
      <t>ジギョウ</t>
    </rPh>
    <rPh sb="14" eb="15">
      <t>タイ</t>
    </rPh>
    <rPh sb="17" eb="20">
      <t>コウフキン</t>
    </rPh>
    <phoneticPr fontId="2"/>
  </si>
  <si>
    <t>西部地区養護老人ホーム組合負担金</t>
    <phoneticPr fontId="2"/>
  </si>
  <si>
    <t>養護老人ホーム敬愛園</t>
    <rPh sb="0" eb="4">
      <t>ヨウゴロウジン</t>
    </rPh>
    <rPh sb="7" eb="9">
      <t>ケイアイ</t>
    </rPh>
    <rPh sb="9" eb="10">
      <t>エン</t>
    </rPh>
    <phoneticPr fontId="2"/>
  </si>
  <si>
    <t>岡山県後期高齢者医療広域連合</t>
    <phoneticPr fontId="2"/>
  </si>
  <si>
    <t>④基金の明細</t>
    <phoneticPr fontId="12"/>
  </si>
  <si>
    <t xml:space="preserve"> 事業用資産</t>
    <rPh sb="1" eb="4">
      <t>ジギョウヨウ</t>
    </rPh>
    <rPh sb="4" eb="6">
      <t>シサン</t>
    </rPh>
    <phoneticPr fontId="6"/>
  </si>
  <si>
    <t>　  土地</t>
    <rPh sb="3" eb="5">
      <t>トチ</t>
    </rPh>
    <phoneticPr fontId="10"/>
  </si>
  <si>
    <t>　　立木竹</t>
    <rPh sb="2" eb="4">
      <t>タチキ</t>
    </rPh>
    <rPh sb="4" eb="5">
      <t>タケ</t>
    </rPh>
    <phoneticPr fontId="6"/>
  </si>
  <si>
    <t>　　建物</t>
    <rPh sb="2" eb="4">
      <t>タテモノ</t>
    </rPh>
    <phoneticPr fontId="10"/>
  </si>
  <si>
    <t>　　工作物</t>
    <rPh sb="2" eb="5">
      <t>コウサクブツ</t>
    </rPh>
    <phoneticPr fontId="10"/>
  </si>
  <si>
    <t>　　船舶</t>
    <rPh sb="2" eb="4">
      <t>センパク</t>
    </rPh>
    <phoneticPr fontId="6"/>
  </si>
  <si>
    <t>　　浮標等</t>
    <rPh sb="2" eb="4">
      <t>フヒョウ</t>
    </rPh>
    <rPh sb="4" eb="5">
      <t>ナド</t>
    </rPh>
    <phoneticPr fontId="6"/>
  </si>
  <si>
    <t>　　航空機</t>
    <rPh sb="2" eb="5">
      <t>コウクウキ</t>
    </rPh>
    <phoneticPr fontId="6"/>
  </si>
  <si>
    <t>　　その他</t>
    <rPh sb="4" eb="5">
      <t>タ</t>
    </rPh>
    <phoneticPr fontId="10"/>
  </si>
  <si>
    <t>　　建設仮勘定</t>
    <rPh sb="2" eb="4">
      <t>ケンセツ</t>
    </rPh>
    <rPh sb="4" eb="7">
      <t>カリカンジョウ</t>
    </rPh>
    <phoneticPr fontId="6"/>
  </si>
  <si>
    <t xml:space="preserve"> インフラ資産</t>
    <rPh sb="5" eb="7">
      <t>シサン</t>
    </rPh>
    <phoneticPr fontId="6"/>
  </si>
  <si>
    <t>　　土地</t>
    <rPh sb="2" eb="4">
      <t>トチ</t>
    </rPh>
    <phoneticPr fontId="10"/>
  </si>
  <si>
    <t>　　建物</t>
    <rPh sb="2" eb="4">
      <t>タテモノ</t>
    </rPh>
    <phoneticPr fontId="6"/>
  </si>
  <si>
    <t xml:space="preserve"> 物品</t>
    <rPh sb="1" eb="3">
      <t>ブッピン</t>
    </rPh>
    <phoneticPr fontId="10"/>
  </si>
  <si>
    <t>合計</t>
    <rPh sb="0" eb="2">
      <t>ゴウケイ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</si>
</sst>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,;\-#,##0,;&quot;-&quot;"/>
    <numFmt numFmtId="177" formatCode="#,##0;&quot;△ &quot;#,##0"/>
    <numFmt numFmtId="178" formatCode="0.000"/>
    <numFmt numFmtId="179" formatCode="#,##0.000;[Red]\-#,##0.000"/>
    <numFmt numFmtId="180" formatCode="0.0000%"/>
    <numFmt numFmtId="181" formatCode="0.0%"/>
    <numFmt numFmtId="182" formatCode="#,##0.000,;\-#,##0.000,;&quot;-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9" fillId="0" borderId="29">
      <alignment horizontal="center" vertical="center"/>
    </xf>
    <xf numFmtId="9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5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0" fillId="0" borderId="5" xfId="0" applyBorder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right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176" fontId="27" fillId="0" borderId="15" xfId="1" applyNumberFormat="1" applyFont="1" applyBorder="1" applyAlignment="1">
      <alignment vertical="center"/>
    </xf>
    <xf numFmtId="176" fontId="27" fillId="0" borderId="1" xfId="1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8" fillId="0" borderId="15" xfId="3" applyFont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Continuous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3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>
      <alignment vertical="center"/>
    </xf>
    <xf numFmtId="177" fontId="0" fillId="2" borderId="15" xfId="1" applyNumberFormat="1" applyFont="1" applyFill="1" applyBorder="1">
      <alignment vertical="center"/>
    </xf>
    <xf numFmtId="177" fontId="0" fillId="2" borderId="13" xfId="1" applyNumberFormat="1" applyFont="1" applyFill="1" applyBorder="1" applyAlignment="1">
      <alignment horizontal="right" vertical="center"/>
    </xf>
    <xf numFmtId="177" fontId="0" fillId="2" borderId="15" xfId="1" applyNumberFormat="1" applyFont="1" applyFill="1" applyBorder="1" applyAlignment="1">
      <alignment horizontal="right" vertical="center"/>
    </xf>
    <xf numFmtId="38" fontId="0" fillId="2" borderId="0" xfId="0" applyNumberFormat="1" applyFill="1">
      <alignment vertical="center"/>
    </xf>
    <xf numFmtId="0" fontId="0" fillId="2" borderId="15" xfId="0" applyFill="1" applyBorder="1">
      <alignment vertical="center"/>
    </xf>
    <xf numFmtId="177" fontId="16" fillId="2" borderId="15" xfId="1" applyNumberFormat="1" applyFont="1" applyFill="1" applyBorder="1">
      <alignment vertical="center"/>
    </xf>
    <xf numFmtId="177" fontId="16" fillId="2" borderId="13" xfId="1" applyNumberFormat="1" applyFont="1" applyFill="1" applyBorder="1" applyAlignment="1">
      <alignment horizontal="right" vertical="center"/>
    </xf>
    <xf numFmtId="177" fontId="16" fillId="2" borderId="15" xfId="1" applyNumberFormat="1" applyFont="1" applyFill="1" applyBorder="1" applyAlignment="1">
      <alignment horizontal="right" vertical="center"/>
    </xf>
    <xf numFmtId="177" fontId="16" fillId="2" borderId="10" xfId="1" applyNumberFormat="1" applyFont="1" applyFill="1" applyBorder="1">
      <alignment vertical="center"/>
    </xf>
    <xf numFmtId="177" fontId="16" fillId="2" borderId="6" xfId="1" applyNumberFormat="1" applyFont="1" applyFill="1" applyBorder="1" applyAlignment="1">
      <alignment horizontal="right" vertical="center"/>
    </xf>
    <xf numFmtId="177" fontId="16" fillId="2" borderId="10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38" fontId="5" fillId="0" borderId="15" xfId="1" applyFont="1" applyBorder="1">
      <alignment vertical="center"/>
    </xf>
    <xf numFmtId="179" fontId="5" fillId="0" borderId="15" xfId="1" applyNumberFormat="1" applyFont="1" applyBorder="1">
      <alignment vertical="center"/>
    </xf>
    <xf numFmtId="180" fontId="5" fillId="0" borderId="15" xfId="1" applyNumberFormat="1" applyFont="1" applyBorder="1">
      <alignment vertical="center"/>
    </xf>
    <xf numFmtId="9" fontId="5" fillId="0" borderId="15" xfId="1" applyNumberFormat="1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81" fontId="5" fillId="0" borderId="15" xfId="1" applyNumberFormat="1" applyFont="1" applyBorder="1">
      <alignment vertical="center"/>
    </xf>
    <xf numFmtId="38" fontId="22" fillId="0" borderId="15" xfId="1" applyFont="1" applyBorder="1" applyAlignment="1">
      <alignment vertical="center"/>
    </xf>
    <xf numFmtId="38" fontId="22" fillId="0" borderId="22" xfId="1" applyFont="1" applyBorder="1">
      <alignment vertical="center"/>
    </xf>
    <xf numFmtId="38" fontId="22" fillId="0" borderId="13" xfId="1" applyFont="1" applyBorder="1">
      <alignment vertical="center"/>
    </xf>
    <xf numFmtId="38" fontId="22" fillId="0" borderId="15" xfId="1" applyFont="1" applyBorder="1">
      <alignment vertical="center"/>
    </xf>
    <xf numFmtId="182" fontId="29" fillId="0" borderId="22" xfId="0" applyNumberFormat="1" applyFont="1" applyBorder="1" applyAlignment="1">
      <alignment horizontal="center" vertical="center" wrapText="1"/>
    </xf>
    <xf numFmtId="182" fontId="27" fillId="0" borderId="16" xfId="1" applyNumberFormat="1" applyFont="1" applyBorder="1" applyAlignment="1">
      <alignment vertical="center"/>
    </xf>
    <xf numFmtId="182" fontId="27" fillId="0" borderId="15" xfId="1" applyNumberFormat="1" applyFont="1" applyBorder="1" applyAlignment="1">
      <alignment vertical="center"/>
    </xf>
    <xf numFmtId="10" fontId="27" fillId="0" borderId="15" xfId="5" applyNumberFormat="1" applyFont="1" applyBorder="1" applyAlignment="1">
      <alignment vertical="center"/>
    </xf>
    <xf numFmtId="38" fontId="9" fillId="0" borderId="15" xfId="1" applyFont="1" applyBorder="1">
      <alignment vertical="center"/>
    </xf>
    <xf numFmtId="38" fontId="9" fillId="0" borderId="17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19" xfId="1" applyFont="1" applyBorder="1">
      <alignment vertical="center"/>
    </xf>
    <xf numFmtId="38" fontId="9" fillId="0" borderId="9" xfId="1" applyFont="1" applyBorder="1">
      <alignment vertical="center"/>
    </xf>
    <xf numFmtId="38" fontId="9" fillId="0" borderId="15" xfId="1" applyFont="1" applyBorder="1" applyAlignment="1">
      <alignment horizontal="center" vertical="center" wrapText="1"/>
    </xf>
    <xf numFmtId="38" fontId="9" fillId="0" borderId="10" xfId="1" applyFont="1" applyBorder="1" applyAlignment="1">
      <alignment horizontal="center" vertical="center" wrapText="1"/>
    </xf>
    <xf numFmtId="38" fontId="22" fillId="0" borderId="13" xfId="1" applyFont="1" applyFill="1" applyBorder="1" applyAlignment="1">
      <alignment vertical="center"/>
    </xf>
    <xf numFmtId="0" fontId="34" fillId="0" borderId="15" xfId="2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3" fontId="9" fillId="0" borderId="18" xfId="0" applyNumberFormat="1" applyFont="1" applyBorder="1">
      <alignment vertical="center"/>
    </xf>
    <xf numFmtId="38" fontId="9" fillId="0" borderId="18" xfId="1" applyFont="1" applyBorder="1">
      <alignment vertical="center"/>
    </xf>
    <xf numFmtId="38" fontId="9" fillId="0" borderId="18" xfId="0" applyNumberFormat="1" applyFont="1" applyBorder="1">
      <alignment vertical="center"/>
    </xf>
    <xf numFmtId="0" fontId="5" fillId="0" borderId="9" xfId="0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8" fillId="0" borderId="13" xfId="3" applyFont="1" applyBorder="1" applyAlignment="1">
      <alignment horizontal="center" vertical="center"/>
    </xf>
    <xf numFmtId="38" fontId="9" fillId="2" borderId="9" xfId="1" applyFont="1" applyFill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38" fontId="5" fillId="0" borderId="15" xfId="1" applyFont="1" applyBorder="1" applyAlignment="1">
      <alignment vertical="center" wrapText="1"/>
    </xf>
    <xf numFmtId="177" fontId="0" fillId="2" borderId="0" xfId="0" applyNumberFormat="1" applyFill="1">
      <alignment vertical="center"/>
    </xf>
    <xf numFmtId="38" fontId="8" fillId="0" borderId="15" xfId="1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>
      <alignment vertical="center"/>
    </xf>
    <xf numFmtId="0" fontId="31" fillId="0" borderId="5" xfId="0" applyFont="1" applyBorder="1" applyAlignment="1">
      <alignment horizontal="right" vertical="center"/>
    </xf>
    <xf numFmtId="0" fontId="31" fillId="0" borderId="1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7" xfId="0" applyFont="1" applyBorder="1" applyAlignment="1">
      <alignment vertical="center" wrapText="1"/>
    </xf>
    <xf numFmtId="38" fontId="31" fillId="0" borderId="3" xfId="1" applyFont="1" applyBorder="1">
      <alignment vertical="center"/>
    </xf>
    <xf numFmtId="0" fontId="31" fillId="0" borderId="15" xfId="0" applyFont="1" applyBorder="1" applyAlignment="1">
      <alignment vertical="center" wrapText="1"/>
    </xf>
    <xf numFmtId="0" fontId="31" fillId="0" borderId="7" xfId="0" applyFont="1" applyBorder="1" applyAlignment="1">
      <alignment horizontal="left" vertical="center" wrapText="1"/>
    </xf>
    <xf numFmtId="38" fontId="31" fillId="0" borderId="7" xfId="1" applyFont="1" applyBorder="1">
      <alignment vertical="center"/>
    </xf>
    <xf numFmtId="0" fontId="31" fillId="0" borderId="10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38" fontId="31" fillId="0" borderId="3" xfId="1" applyFont="1" applyBorder="1" applyAlignment="1">
      <alignment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77" fontId="9" fillId="0" borderId="15" xfId="1" applyNumberFormat="1" applyFont="1" applyBorder="1">
      <alignment vertical="center"/>
    </xf>
    <xf numFmtId="38" fontId="9" fillId="0" borderId="15" xfId="0" applyNumberFormat="1" applyFont="1" applyBorder="1">
      <alignment vertical="center"/>
    </xf>
    <xf numFmtId="0" fontId="31" fillId="0" borderId="15" xfId="0" applyFont="1" applyBorder="1" applyAlignment="1">
      <alignment horizontal="left" vertical="center" shrinkToFit="1"/>
    </xf>
    <xf numFmtId="0" fontId="31" fillId="0" borderId="15" xfId="0" applyFont="1" applyBorder="1" applyAlignment="1">
      <alignment vertical="center" shrinkToFit="1"/>
    </xf>
    <xf numFmtId="0" fontId="31" fillId="0" borderId="7" xfId="0" applyFont="1" applyBorder="1" applyAlignment="1">
      <alignment vertical="center" shrinkToFit="1"/>
    </xf>
    <xf numFmtId="38" fontId="9" fillId="0" borderId="18" xfId="0" applyNumberFormat="1" applyFont="1" applyFill="1" applyBorder="1">
      <alignment vertical="center"/>
    </xf>
    <xf numFmtId="3" fontId="0" fillId="2" borderId="0" xfId="0" applyNumberFormat="1" applyFill="1">
      <alignment vertical="center"/>
    </xf>
    <xf numFmtId="38" fontId="18" fillId="2" borderId="0" xfId="0" applyNumberFormat="1" applyFont="1" applyFill="1">
      <alignment vertical="center"/>
    </xf>
    <xf numFmtId="0" fontId="5" fillId="0" borderId="15" xfId="0" applyFont="1" applyFill="1" applyBorder="1" applyAlignment="1">
      <alignment vertical="center" wrapText="1"/>
    </xf>
    <xf numFmtId="0" fontId="34" fillId="0" borderId="15" xfId="2" applyFont="1" applyBorder="1">
      <alignment vertical="center"/>
    </xf>
    <xf numFmtId="38" fontId="34" fillId="0" borderId="15" xfId="1" applyFont="1" applyBorder="1">
      <alignment vertical="center"/>
    </xf>
    <xf numFmtId="0" fontId="34" fillId="0" borderId="15" xfId="2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wrapText="1"/>
    </xf>
    <xf numFmtId="38" fontId="5" fillId="0" borderId="3" xfId="1" applyFont="1" applyFill="1" applyBorder="1" applyAlignment="1">
      <alignment vertical="center" wrapText="1"/>
    </xf>
    <xf numFmtId="38" fontId="5" fillId="0" borderId="13" xfId="1" applyFont="1" applyFill="1" applyBorder="1" applyAlignment="1">
      <alignment vertical="center" wrapText="1"/>
    </xf>
    <xf numFmtId="38" fontId="18" fillId="0" borderId="3" xfId="1" applyFont="1" applyFill="1" applyBorder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left" vertical="center"/>
    </xf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18" fillId="0" borderId="15" xfId="0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38" fontId="5" fillId="0" borderId="3" xfId="1" applyFont="1" applyBorder="1" applyAlignment="1">
      <alignment vertical="center" wrapText="1"/>
    </xf>
    <xf numFmtId="38" fontId="5" fillId="0" borderId="13" xfId="1" applyFont="1" applyBorder="1" applyAlignment="1">
      <alignment vertical="center" wrapText="1"/>
    </xf>
    <xf numFmtId="38" fontId="5" fillId="0" borderId="3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5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 wrapText="1"/>
    </xf>
    <xf numFmtId="38" fontId="5" fillId="0" borderId="15" xfId="1" applyFont="1" applyBorder="1" applyAlignment="1">
      <alignment vertical="center" wrapText="1"/>
    </xf>
    <xf numFmtId="38" fontId="18" fillId="0" borderId="15" xfId="1" applyFont="1" applyBorder="1" applyAlignment="1">
      <alignment vertical="center"/>
    </xf>
    <xf numFmtId="0" fontId="5" fillId="2" borderId="15" xfId="2" applyFont="1" applyFill="1" applyBorder="1" applyAlignment="1">
      <alignment horizontal="left" vertical="center" wrapText="1"/>
    </xf>
    <xf numFmtId="38" fontId="5" fillId="0" borderId="2" xfId="1" applyFont="1" applyBorder="1" applyAlignment="1">
      <alignment vertical="center" wrapText="1"/>
    </xf>
    <xf numFmtId="0" fontId="5" fillId="2" borderId="15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left" vertical="center" wrapText="1"/>
    </xf>
    <xf numFmtId="0" fontId="31" fillId="2" borderId="14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left" vertical="center" wrapText="1"/>
    </xf>
    <xf numFmtId="0" fontId="31" fillId="2" borderId="12" xfId="0" applyFont="1" applyFill="1" applyBorder="1" applyAlignment="1">
      <alignment horizontal="left" vertical="center"/>
    </xf>
    <xf numFmtId="0" fontId="31" fillId="2" borderId="14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1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38" fontId="21" fillId="2" borderId="0" xfId="1" applyFont="1" applyFill="1" applyAlignment="1">
      <alignment horizontal="left" vertical="center" wrapText="1"/>
    </xf>
    <xf numFmtId="38" fontId="30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6">
    <cellStyle name="パーセント" xfId="5" builtinId="5"/>
    <cellStyle name="桁区切り" xfId="1" builtinId="6"/>
    <cellStyle name="標準" xfId="0" builtinId="0"/>
    <cellStyle name="標準 2" xfId="2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1600200" y="571500"/>
          <a:ext cx="0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1600200" y="571500"/>
          <a:ext cx="0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1"/>
  <sheetViews>
    <sheetView tabSelected="1" view="pageBreakPreview" zoomScale="90" zoomScaleNormal="100" zoomScaleSheetLayoutView="90" workbookViewId="0">
      <selection sqref="A1:XFD1048576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 x14ac:dyDescent="0.15">
      <c r="A1" s="178" t="s">
        <v>12</v>
      </c>
      <c r="B1" s="179"/>
      <c r="C1" s="179"/>
      <c r="D1" s="179"/>
      <c r="E1" s="179"/>
    </row>
    <row r="2" spans="1:19" ht="24.75" customHeight="1" x14ac:dyDescent="0.15">
      <c r="A2" s="180" t="s">
        <v>13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19.5" customHeight="1" x14ac:dyDescent="0.15">
      <c r="A3" s="178" t="s">
        <v>14</v>
      </c>
      <c r="B3" s="179"/>
      <c r="C3" s="179"/>
      <c r="D3" s="179"/>
      <c r="E3" s="179"/>
      <c r="F3" s="179"/>
      <c r="G3" s="179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181" t="s">
        <v>179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</row>
    <row r="5" spans="1:19" ht="16.5" customHeight="1" x14ac:dyDescent="0.15">
      <c r="A5" s="178" t="s">
        <v>15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</row>
    <row r="6" spans="1:19" ht="1.5" customHeight="1" x14ac:dyDescent="0.15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</row>
    <row r="7" spans="1:19" ht="20.25" customHeight="1" x14ac:dyDescent="0.15">
      <c r="A7" s="3"/>
      <c r="B7" s="4" t="s">
        <v>16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 t="s">
        <v>208</v>
      </c>
      <c r="R7" s="6"/>
      <c r="S7" s="3"/>
    </row>
    <row r="8" spans="1:19" ht="37.5" customHeight="1" x14ac:dyDescent="0.15">
      <c r="A8" s="3"/>
      <c r="B8" s="184" t="s">
        <v>17</v>
      </c>
      <c r="C8" s="184"/>
      <c r="D8" s="192" t="s">
        <v>18</v>
      </c>
      <c r="E8" s="183"/>
      <c r="F8" s="192" t="s">
        <v>19</v>
      </c>
      <c r="G8" s="183"/>
      <c r="H8" s="192" t="s">
        <v>20</v>
      </c>
      <c r="I8" s="183"/>
      <c r="J8" s="192" t="s">
        <v>21</v>
      </c>
      <c r="K8" s="183"/>
      <c r="L8" s="192" t="s">
        <v>22</v>
      </c>
      <c r="M8" s="183"/>
      <c r="N8" s="183" t="s">
        <v>23</v>
      </c>
      <c r="O8" s="184"/>
      <c r="P8" s="185" t="s">
        <v>24</v>
      </c>
      <c r="Q8" s="186"/>
      <c r="R8" s="8"/>
      <c r="S8" s="3"/>
    </row>
    <row r="9" spans="1:19" ht="14.1" customHeight="1" x14ac:dyDescent="0.15">
      <c r="A9" s="3"/>
      <c r="B9" s="187" t="s">
        <v>290</v>
      </c>
      <c r="C9" s="187"/>
      <c r="D9" s="188">
        <v>57702128780</v>
      </c>
      <c r="E9" s="189"/>
      <c r="F9" s="188">
        <v>1006645330</v>
      </c>
      <c r="G9" s="189"/>
      <c r="H9" s="188">
        <v>159002724</v>
      </c>
      <c r="I9" s="189"/>
      <c r="J9" s="188">
        <v>58549771386</v>
      </c>
      <c r="K9" s="189"/>
      <c r="L9" s="188">
        <v>26827942028</v>
      </c>
      <c r="M9" s="189"/>
      <c r="N9" s="188">
        <v>700312232</v>
      </c>
      <c r="O9" s="189"/>
      <c r="P9" s="190">
        <v>31721829358</v>
      </c>
      <c r="Q9" s="191"/>
      <c r="R9" s="8"/>
      <c r="S9" s="3"/>
    </row>
    <row r="10" spans="1:19" ht="14.1" customHeight="1" x14ac:dyDescent="0.15">
      <c r="A10" s="3"/>
      <c r="B10" s="187" t="s">
        <v>291</v>
      </c>
      <c r="C10" s="187"/>
      <c r="D10" s="188">
        <v>19508537617</v>
      </c>
      <c r="E10" s="189"/>
      <c r="F10" s="188">
        <v>4</v>
      </c>
      <c r="G10" s="189"/>
      <c r="H10" s="188">
        <v>4</v>
      </c>
      <c r="I10" s="189"/>
      <c r="J10" s="188">
        <v>19508537617</v>
      </c>
      <c r="K10" s="189"/>
      <c r="L10" s="188"/>
      <c r="M10" s="189"/>
      <c r="N10" s="188"/>
      <c r="O10" s="189"/>
      <c r="P10" s="190">
        <v>19508537617</v>
      </c>
      <c r="Q10" s="191"/>
      <c r="R10" s="8"/>
      <c r="S10" s="3"/>
    </row>
    <row r="11" spans="1:19" ht="14.1" customHeight="1" x14ac:dyDescent="0.15">
      <c r="A11" s="3"/>
      <c r="B11" s="193" t="s">
        <v>292</v>
      </c>
      <c r="C11" s="193"/>
      <c r="D11" s="194"/>
      <c r="E11" s="195"/>
      <c r="F11" s="194"/>
      <c r="G11" s="195"/>
      <c r="H11" s="194"/>
      <c r="I11" s="195"/>
      <c r="J11" s="188"/>
      <c r="K11" s="189"/>
      <c r="L11" s="188"/>
      <c r="M11" s="189"/>
      <c r="N11" s="188"/>
      <c r="O11" s="189"/>
      <c r="P11" s="190"/>
      <c r="Q11" s="191"/>
      <c r="R11" s="8"/>
      <c r="S11" s="3"/>
    </row>
    <row r="12" spans="1:19" ht="14.1" customHeight="1" x14ac:dyDescent="0.15">
      <c r="A12" s="3"/>
      <c r="B12" s="193" t="s">
        <v>293</v>
      </c>
      <c r="C12" s="193"/>
      <c r="D12" s="194">
        <v>35853580003</v>
      </c>
      <c r="E12" s="195"/>
      <c r="F12" s="194">
        <v>871135119</v>
      </c>
      <c r="G12" s="195"/>
      <c r="H12" s="194"/>
      <c r="I12" s="195"/>
      <c r="J12" s="188">
        <v>36724715122</v>
      </c>
      <c r="K12" s="189"/>
      <c r="L12" s="188">
        <v>25353817059</v>
      </c>
      <c r="M12" s="189"/>
      <c r="N12" s="188">
        <v>669406120</v>
      </c>
      <c r="O12" s="189"/>
      <c r="P12" s="190">
        <v>11370898063</v>
      </c>
      <c r="Q12" s="191"/>
      <c r="R12" s="8"/>
      <c r="S12" s="3"/>
    </row>
    <row r="13" spans="1:19" ht="14.1" customHeight="1" x14ac:dyDescent="0.15">
      <c r="A13" s="3"/>
      <c r="B13" s="187" t="s">
        <v>294</v>
      </c>
      <c r="C13" s="187"/>
      <c r="D13" s="188">
        <v>1941483440</v>
      </c>
      <c r="E13" s="189"/>
      <c r="F13" s="188">
        <v>36785207</v>
      </c>
      <c r="G13" s="189"/>
      <c r="H13" s="188"/>
      <c r="I13" s="189"/>
      <c r="J13" s="188">
        <v>1978268647</v>
      </c>
      <c r="K13" s="189"/>
      <c r="L13" s="188">
        <v>1333106189</v>
      </c>
      <c r="M13" s="189"/>
      <c r="N13" s="188">
        <v>22042452</v>
      </c>
      <c r="O13" s="189"/>
      <c r="P13" s="190">
        <v>645162458</v>
      </c>
      <c r="Q13" s="191"/>
      <c r="R13" s="8"/>
      <c r="S13" s="3"/>
    </row>
    <row r="14" spans="1:19" ht="14.1" customHeight="1" x14ac:dyDescent="0.15">
      <c r="A14" s="3"/>
      <c r="B14" s="193" t="s">
        <v>295</v>
      </c>
      <c r="C14" s="193"/>
      <c r="D14" s="194">
        <v>78330000</v>
      </c>
      <c r="E14" s="195"/>
      <c r="F14" s="194"/>
      <c r="G14" s="195"/>
      <c r="H14" s="194"/>
      <c r="I14" s="195"/>
      <c r="J14" s="188">
        <v>78330000</v>
      </c>
      <c r="K14" s="189"/>
      <c r="L14" s="188">
        <v>73316880</v>
      </c>
      <c r="M14" s="189"/>
      <c r="N14" s="188">
        <v>5639760</v>
      </c>
      <c r="O14" s="189"/>
      <c r="P14" s="190">
        <v>5013120</v>
      </c>
      <c r="Q14" s="191"/>
      <c r="R14" s="8"/>
      <c r="S14" s="3"/>
    </row>
    <row r="15" spans="1:19" ht="14.1" customHeight="1" x14ac:dyDescent="0.15">
      <c r="A15" s="3"/>
      <c r="B15" s="187" t="s">
        <v>296</v>
      </c>
      <c r="C15" s="187"/>
      <c r="D15" s="188">
        <v>161195000</v>
      </c>
      <c r="E15" s="189"/>
      <c r="F15" s="188"/>
      <c r="G15" s="189"/>
      <c r="H15" s="188"/>
      <c r="I15" s="189"/>
      <c r="J15" s="188">
        <v>161195000</v>
      </c>
      <c r="K15" s="189"/>
      <c r="L15" s="188">
        <v>67701900</v>
      </c>
      <c r="M15" s="189"/>
      <c r="N15" s="188">
        <v>3223900</v>
      </c>
      <c r="O15" s="189"/>
      <c r="P15" s="190">
        <v>93493100</v>
      </c>
      <c r="Q15" s="191"/>
      <c r="R15" s="8"/>
      <c r="S15" s="3"/>
    </row>
    <row r="16" spans="1:19" ht="14.1" customHeight="1" x14ac:dyDescent="0.15">
      <c r="A16" s="3"/>
      <c r="B16" s="193" t="s">
        <v>297</v>
      </c>
      <c r="C16" s="193"/>
      <c r="D16" s="194"/>
      <c r="E16" s="195"/>
      <c r="F16" s="194"/>
      <c r="G16" s="195"/>
      <c r="H16" s="194"/>
      <c r="I16" s="195"/>
      <c r="J16" s="188"/>
      <c r="K16" s="189"/>
      <c r="L16" s="188"/>
      <c r="M16" s="189"/>
      <c r="N16" s="188"/>
      <c r="O16" s="189"/>
      <c r="P16" s="190"/>
      <c r="Q16" s="191"/>
      <c r="R16" s="8"/>
      <c r="S16" s="3"/>
    </row>
    <row r="17" spans="1:19" ht="14.1" customHeight="1" x14ac:dyDescent="0.15">
      <c r="A17" s="3"/>
      <c r="B17" s="193" t="s">
        <v>298</v>
      </c>
      <c r="C17" s="193"/>
      <c r="D17" s="194"/>
      <c r="E17" s="195"/>
      <c r="F17" s="194"/>
      <c r="G17" s="195"/>
      <c r="H17" s="194"/>
      <c r="I17" s="195"/>
      <c r="J17" s="188"/>
      <c r="K17" s="189"/>
      <c r="L17" s="188"/>
      <c r="M17" s="189"/>
      <c r="N17" s="188"/>
      <c r="O17" s="189"/>
      <c r="P17" s="190"/>
      <c r="Q17" s="191"/>
      <c r="R17" s="8"/>
      <c r="S17" s="3"/>
    </row>
    <row r="18" spans="1:19" ht="14.1" customHeight="1" x14ac:dyDescent="0.15">
      <c r="A18" s="3"/>
      <c r="B18" s="193" t="s">
        <v>299</v>
      </c>
      <c r="C18" s="193"/>
      <c r="D18" s="194">
        <v>159002720</v>
      </c>
      <c r="E18" s="195"/>
      <c r="F18" s="194">
        <v>98725000</v>
      </c>
      <c r="G18" s="195"/>
      <c r="H18" s="194">
        <v>159002720</v>
      </c>
      <c r="I18" s="195"/>
      <c r="J18" s="188">
        <v>98725000</v>
      </c>
      <c r="K18" s="189"/>
      <c r="L18" s="188"/>
      <c r="M18" s="189"/>
      <c r="N18" s="188"/>
      <c r="O18" s="189"/>
      <c r="P18" s="190">
        <v>98725000</v>
      </c>
      <c r="Q18" s="191"/>
      <c r="R18" s="8"/>
      <c r="S18" s="3"/>
    </row>
    <row r="19" spans="1:19" ht="14.1" customHeight="1" x14ac:dyDescent="0.15">
      <c r="A19" s="3"/>
      <c r="B19" s="196" t="s">
        <v>300</v>
      </c>
      <c r="C19" s="196"/>
      <c r="D19" s="194">
        <v>107030781709</v>
      </c>
      <c r="E19" s="195"/>
      <c r="F19" s="194">
        <v>1145626963</v>
      </c>
      <c r="G19" s="195"/>
      <c r="H19" s="194"/>
      <c r="I19" s="195"/>
      <c r="J19" s="188">
        <v>108176408672</v>
      </c>
      <c r="K19" s="189"/>
      <c r="L19" s="188">
        <v>65114353114</v>
      </c>
      <c r="M19" s="189"/>
      <c r="N19" s="188">
        <v>2223177867</v>
      </c>
      <c r="O19" s="189"/>
      <c r="P19" s="190">
        <v>43062055558</v>
      </c>
      <c r="Q19" s="191"/>
      <c r="R19" s="8"/>
      <c r="S19" s="3"/>
    </row>
    <row r="20" spans="1:19" ht="14.1" customHeight="1" x14ac:dyDescent="0.15">
      <c r="A20" s="3"/>
      <c r="B20" s="187" t="s">
        <v>301</v>
      </c>
      <c r="C20" s="187"/>
      <c r="D20" s="188">
        <v>5059064257</v>
      </c>
      <c r="E20" s="189"/>
      <c r="F20" s="188">
        <v>9343600</v>
      </c>
      <c r="G20" s="189"/>
      <c r="H20" s="188"/>
      <c r="I20" s="189"/>
      <c r="J20" s="188">
        <v>5068407857</v>
      </c>
      <c r="K20" s="189"/>
      <c r="L20" s="188"/>
      <c r="M20" s="189"/>
      <c r="N20" s="188"/>
      <c r="O20" s="189"/>
      <c r="P20" s="190">
        <v>5068407857</v>
      </c>
      <c r="Q20" s="191"/>
      <c r="R20" s="8"/>
      <c r="S20" s="3"/>
    </row>
    <row r="21" spans="1:19" ht="14.1" customHeight="1" x14ac:dyDescent="0.15">
      <c r="A21" s="3"/>
      <c r="B21" s="193" t="s">
        <v>302</v>
      </c>
      <c r="C21" s="193"/>
      <c r="D21" s="188">
        <v>540055000</v>
      </c>
      <c r="E21" s="189"/>
      <c r="F21" s="188"/>
      <c r="G21" s="189"/>
      <c r="H21" s="188"/>
      <c r="I21" s="189"/>
      <c r="J21" s="188">
        <v>540055000</v>
      </c>
      <c r="K21" s="189"/>
      <c r="L21" s="188">
        <v>341656706</v>
      </c>
      <c r="M21" s="189"/>
      <c r="N21" s="188">
        <v>11818800</v>
      </c>
      <c r="O21" s="189"/>
      <c r="P21" s="190">
        <v>198398294</v>
      </c>
      <c r="Q21" s="191"/>
      <c r="R21" s="8"/>
      <c r="S21" s="3"/>
    </row>
    <row r="22" spans="1:19" ht="14.1" customHeight="1" x14ac:dyDescent="0.15">
      <c r="A22" s="3"/>
      <c r="B22" s="187" t="s">
        <v>294</v>
      </c>
      <c r="C22" s="187"/>
      <c r="D22" s="188">
        <v>101431662452</v>
      </c>
      <c r="E22" s="189"/>
      <c r="F22" s="188">
        <v>1057338517</v>
      </c>
      <c r="G22" s="189"/>
      <c r="H22" s="188"/>
      <c r="I22" s="189"/>
      <c r="J22" s="188">
        <v>102489000969</v>
      </c>
      <c r="K22" s="189"/>
      <c r="L22" s="188">
        <v>64772696408</v>
      </c>
      <c r="M22" s="189"/>
      <c r="N22" s="188">
        <v>2211359067</v>
      </c>
      <c r="O22" s="189"/>
      <c r="P22" s="190">
        <v>37716304561</v>
      </c>
      <c r="Q22" s="191"/>
      <c r="R22" s="8"/>
      <c r="S22" s="3"/>
    </row>
    <row r="23" spans="1:19" ht="14.1" customHeight="1" x14ac:dyDescent="0.15">
      <c r="A23" s="3"/>
      <c r="B23" s="187" t="s">
        <v>298</v>
      </c>
      <c r="C23" s="187"/>
      <c r="D23" s="188"/>
      <c r="E23" s="189"/>
      <c r="F23" s="188"/>
      <c r="G23" s="189"/>
      <c r="H23" s="188"/>
      <c r="I23" s="189"/>
      <c r="J23" s="188"/>
      <c r="K23" s="189"/>
      <c r="L23" s="188"/>
      <c r="M23" s="189"/>
      <c r="N23" s="188"/>
      <c r="O23" s="189"/>
      <c r="P23" s="190"/>
      <c r="Q23" s="191"/>
      <c r="R23" s="8"/>
      <c r="S23" s="3"/>
    </row>
    <row r="24" spans="1:19" ht="14.1" customHeight="1" x14ac:dyDescent="0.15">
      <c r="A24" s="3"/>
      <c r="B24" s="193" t="s">
        <v>299</v>
      </c>
      <c r="C24" s="193"/>
      <c r="D24" s="188"/>
      <c r="E24" s="189"/>
      <c r="F24" s="188">
        <v>78944846</v>
      </c>
      <c r="G24" s="189"/>
      <c r="H24" s="188"/>
      <c r="I24" s="189"/>
      <c r="J24" s="188">
        <v>78944846</v>
      </c>
      <c r="K24" s="189"/>
      <c r="L24" s="188"/>
      <c r="M24" s="189"/>
      <c r="N24" s="188"/>
      <c r="O24" s="189"/>
      <c r="P24" s="190">
        <v>78944846</v>
      </c>
      <c r="Q24" s="191"/>
      <c r="R24" s="8"/>
      <c r="S24" s="3"/>
    </row>
    <row r="25" spans="1:19" ht="14.1" customHeight="1" x14ac:dyDescent="0.15">
      <c r="A25" s="3"/>
      <c r="B25" s="187" t="s">
        <v>303</v>
      </c>
      <c r="C25" s="187"/>
      <c r="D25" s="188">
        <v>1627087425</v>
      </c>
      <c r="E25" s="189"/>
      <c r="F25" s="188">
        <v>141519034</v>
      </c>
      <c r="G25" s="189"/>
      <c r="H25" s="188"/>
      <c r="I25" s="189"/>
      <c r="J25" s="188">
        <v>1768606459</v>
      </c>
      <c r="K25" s="189"/>
      <c r="L25" s="188">
        <v>530128688</v>
      </c>
      <c r="M25" s="189"/>
      <c r="N25" s="188">
        <v>56039529</v>
      </c>
      <c r="O25" s="189"/>
      <c r="P25" s="190">
        <v>1238477771</v>
      </c>
      <c r="Q25" s="191"/>
      <c r="R25" s="8"/>
      <c r="S25" s="3"/>
    </row>
    <row r="26" spans="1:19" ht="14.1" customHeight="1" x14ac:dyDescent="0.15">
      <c r="A26" s="3"/>
      <c r="B26" s="197" t="s">
        <v>304</v>
      </c>
      <c r="C26" s="198"/>
      <c r="D26" s="194">
        <v>166359997914</v>
      </c>
      <c r="E26" s="195"/>
      <c r="F26" s="194">
        <v>2293791327</v>
      </c>
      <c r="G26" s="195"/>
      <c r="H26" s="194">
        <v>159002724</v>
      </c>
      <c r="I26" s="195"/>
      <c r="J26" s="188">
        <v>168494786517</v>
      </c>
      <c r="K26" s="189"/>
      <c r="L26" s="188">
        <v>92472423830</v>
      </c>
      <c r="M26" s="189"/>
      <c r="N26" s="188">
        <v>2979529628</v>
      </c>
      <c r="O26" s="189"/>
      <c r="P26" s="188">
        <v>76022362687</v>
      </c>
      <c r="Q26" s="189"/>
      <c r="R26" s="8"/>
      <c r="S26" s="3"/>
    </row>
    <row r="27" spans="1:19" ht="8.4499999999999993" customHeight="1" x14ac:dyDescent="0.15">
      <c r="A27" s="3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3"/>
    </row>
    <row r="28" spans="1:19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 x14ac:dyDescent="0.15">
      <c r="A29" s="3"/>
      <c r="B29" s="15" t="s">
        <v>180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208</v>
      </c>
      <c r="S29" s="3"/>
    </row>
    <row r="30" spans="1:19" ht="12.95" customHeight="1" x14ac:dyDescent="0.15">
      <c r="A30" s="3"/>
      <c r="B30" s="184" t="s">
        <v>17</v>
      </c>
      <c r="C30" s="184"/>
      <c r="D30" s="184" t="s">
        <v>38</v>
      </c>
      <c r="E30" s="184"/>
      <c r="F30" s="184" t="s">
        <v>39</v>
      </c>
      <c r="G30" s="184"/>
      <c r="H30" s="184" t="s">
        <v>40</v>
      </c>
      <c r="I30" s="184"/>
      <c r="J30" s="184" t="s">
        <v>41</v>
      </c>
      <c r="K30" s="184"/>
      <c r="L30" s="184" t="s">
        <v>42</v>
      </c>
      <c r="M30" s="184"/>
      <c r="N30" s="184" t="s">
        <v>43</v>
      </c>
      <c r="O30" s="184"/>
      <c r="P30" s="184" t="s">
        <v>44</v>
      </c>
      <c r="Q30" s="184"/>
      <c r="R30" s="184" t="s">
        <v>45</v>
      </c>
      <c r="S30" s="3"/>
    </row>
    <row r="31" spans="1:19" ht="12.95" customHeight="1" x14ac:dyDescent="0.15">
      <c r="A31" s="3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3"/>
    </row>
    <row r="32" spans="1:19" ht="14.1" customHeight="1" x14ac:dyDescent="0.15">
      <c r="A32" s="3"/>
      <c r="B32" s="199" t="s">
        <v>25</v>
      </c>
      <c r="C32" s="200"/>
      <c r="D32" s="201">
        <v>6369680213</v>
      </c>
      <c r="E32" s="202"/>
      <c r="F32" s="201">
        <v>11719154303</v>
      </c>
      <c r="G32" s="202"/>
      <c r="H32" s="201">
        <v>1810951508</v>
      </c>
      <c r="I32" s="202"/>
      <c r="J32" s="201">
        <v>1645516205</v>
      </c>
      <c r="K32" s="202"/>
      <c r="L32" s="201">
        <v>264436417</v>
      </c>
      <c r="M32" s="202"/>
      <c r="N32" s="201">
        <v>330690345</v>
      </c>
      <c r="O32" s="202"/>
      <c r="P32" s="201">
        <v>9581400367</v>
      </c>
      <c r="Q32" s="202"/>
      <c r="R32" s="143">
        <f>SUM(D32:Q32)</f>
        <v>31721829358</v>
      </c>
      <c r="S32" s="3"/>
    </row>
    <row r="33" spans="1:19" ht="14.1" customHeight="1" x14ac:dyDescent="0.15">
      <c r="A33" s="3"/>
      <c r="B33" s="205" t="s">
        <v>35</v>
      </c>
      <c r="C33" s="205"/>
      <c r="D33" s="203">
        <v>5118915675</v>
      </c>
      <c r="E33" s="204"/>
      <c r="F33" s="203">
        <v>4280114340</v>
      </c>
      <c r="G33" s="204"/>
      <c r="H33" s="203">
        <v>1227833769</v>
      </c>
      <c r="I33" s="204"/>
      <c r="J33" s="203">
        <v>856909689</v>
      </c>
      <c r="K33" s="204"/>
      <c r="L33" s="203">
        <v>58918142</v>
      </c>
      <c r="M33" s="204"/>
      <c r="N33" s="203">
        <v>165148284</v>
      </c>
      <c r="O33" s="204"/>
      <c r="P33" s="203">
        <v>7800697718</v>
      </c>
      <c r="Q33" s="204"/>
      <c r="R33" s="143">
        <f t="shared" ref="R33:R48" si="0">SUM(D33:Q33)</f>
        <v>19508537617</v>
      </c>
      <c r="S33" s="3"/>
    </row>
    <row r="34" spans="1:19" ht="14.1" customHeight="1" x14ac:dyDescent="0.15">
      <c r="A34" s="3"/>
      <c r="B34" s="205" t="s">
        <v>26</v>
      </c>
      <c r="C34" s="205"/>
      <c r="D34" s="203"/>
      <c r="E34" s="204"/>
      <c r="F34" s="203"/>
      <c r="G34" s="204"/>
      <c r="H34" s="203"/>
      <c r="I34" s="204"/>
      <c r="J34" s="203"/>
      <c r="K34" s="204"/>
      <c r="L34" s="203"/>
      <c r="M34" s="204"/>
      <c r="N34" s="203"/>
      <c r="O34" s="204"/>
      <c r="P34" s="203"/>
      <c r="Q34" s="204"/>
      <c r="R34" s="143"/>
      <c r="S34" s="3"/>
    </row>
    <row r="35" spans="1:19" ht="14.1" customHeight="1" x14ac:dyDescent="0.15">
      <c r="A35" s="3"/>
      <c r="B35" s="206" t="s">
        <v>27</v>
      </c>
      <c r="C35" s="206"/>
      <c r="D35" s="203">
        <v>1248215735</v>
      </c>
      <c r="E35" s="204"/>
      <c r="F35" s="203">
        <v>7356809619</v>
      </c>
      <c r="G35" s="204"/>
      <c r="H35" s="203">
        <v>583117739</v>
      </c>
      <c r="I35" s="204"/>
      <c r="J35" s="203">
        <v>695113408</v>
      </c>
      <c r="K35" s="204"/>
      <c r="L35" s="203">
        <v>201413144</v>
      </c>
      <c r="M35" s="204"/>
      <c r="N35" s="203">
        <v>163198461</v>
      </c>
      <c r="O35" s="204"/>
      <c r="P35" s="203">
        <v>1123029957</v>
      </c>
      <c r="Q35" s="204"/>
      <c r="R35" s="143">
        <f t="shared" si="0"/>
        <v>11370898063</v>
      </c>
      <c r="S35" s="3"/>
    </row>
    <row r="36" spans="1:19" ht="14.1" customHeight="1" x14ac:dyDescent="0.15">
      <c r="A36" s="3"/>
      <c r="B36" s="205" t="s">
        <v>28</v>
      </c>
      <c r="C36" s="205"/>
      <c r="D36" s="203">
        <v>2548803</v>
      </c>
      <c r="E36" s="204"/>
      <c r="F36" s="203">
        <v>77217224</v>
      </c>
      <c r="G36" s="204"/>
      <c r="H36" s="203"/>
      <c r="I36" s="204"/>
      <c r="J36" s="203">
        <v>8</v>
      </c>
      <c r="K36" s="204"/>
      <c r="L36" s="203">
        <v>4105131</v>
      </c>
      <c r="M36" s="204"/>
      <c r="N36" s="203">
        <v>2343600</v>
      </c>
      <c r="O36" s="204"/>
      <c r="P36" s="203">
        <v>558947692</v>
      </c>
      <c r="Q36" s="204"/>
      <c r="R36" s="143">
        <f t="shared" si="0"/>
        <v>645162458</v>
      </c>
      <c r="S36" s="3"/>
    </row>
    <row r="37" spans="1:19" ht="14.1" customHeight="1" x14ac:dyDescent="0.15">
      <c r="A37" s="3"/>
      <c r="B37" s="211" t="s">
        <v>29</v>
      </c>
      <c r="C37" s="211"/>
      <c r="D37" s="203"/>
      <c r="E37" s="204"/>
      <c r="F37" s="203">
        <v>5013120</v>
      </c>
      <c r="G37" s="204"/>
      <c r="H37" s="203"/>
      <c r="I37" s="204"/>
      <c r="J37" s="203"/>
      <c r="K37" s="204"/>
      <c r="L37" s="201"/>
      <c r="M37" s="210"/>
      <c r="N37" s="207"/>
      <c r="O37" s="207"/>
      <c r="P37" s="208"/>
      <c r="Q37" s="208"/>
      <c r="R37" s="143">
        <f t="shared" si="0"/>
        <v>5013120</v>
      </c>
      <c r="S37" s="3"/>
    </row>
    <row r="38" spans="1:19" ht="14.1" customHeight="1" x14ac:dyDescent="0.15">
      <c r="A38" s="3"/>
      <c r="B38" s="209" t="s">
        <v>30</v>
      </c>
      <c r="C38" s="209"/>
      <c r="D38" s="201"/>
      <c r="E38" s="202"/>
      <c r="F38" s="201"/>
      <c r="G38" s="202"/>
      <c r="H38" s="201"/>
      <c r="I38" s="202"/>
      <c r="J38" s="201">
        <v>93493100</v>
      </c>
      <c r="K38" s="202"/>
      <c r="L38" s="201"/>
      <c r="M38" s="210"/>
      <c r="N38" s="207"/>
      <c r="O38" s="207"/>
      <c r="P38" s="208"/>
      <c r="Q38" s="208"/>
      <c r="R38" s="143">
        <f t="shared" si="0"/>
        <v>93493100</v>
      </c>
      <c r="S38" s="3"/>
    </row>
    <row r="39" spans="1:19" ht="14.1" customHeight="1" x14ac:dyDescent="0.15">
      <c r="A39" s="3"/>
      <c r="B39" s="211" t="s">
        <v>31</v>
      </c>
      <c r="C39" s="211"/>
      <c r="D39" s="203"/>
      <c r="E39" s="204"/>
      <c r="F39" s="203"/>
      <c r="G39" s="204"/>
      <c r="H39" s="203"/>
      <c r="I39" s="204"/>
      <c r="J39" s="203"/>
      <c r="K39" s="204"/>
      <c r="L39" s="201"/>
      <c r="M39" s="210"/>
      <c r="N39" s="207"/>
      <c r="O39" s="207"/>
      <c r="P39" s="208"/>
      <c r="Q39" s="208"/>
      <c r="R39" s="143"/>
      <c r="S39" s="3"/>
    </row>
    <row r="40" spans="1:19" ht="14.1" customHeight="1" x14ac:dyDescent="0.15">
      <c r="A40" s="3"/>
      <c r="B40" s="205" t="s">
        <v>32</v>
      </c>
      <c r="C40" s="205"/>
      <c r="D40" s="203"/>
      <c r="E40" s="204"/>
      <c r="F40" s="203"/>
      <c r="G40" s="204"/>
      <c r="H40" s="203"/>
      <c r="I40" s="204"/>
      <c r="J40" s="203"/>
      <c r="K40" s="204"/>
      <c r="L40" s="203"/>
      <c r="M40" s="204"/>
      <c r="N40" s="203"/>
      <c r="O40" s="204"/>
      <c r="P40" s="203"/>
      <c r="Q40" s="204"/>
      <c r="R40" s="143"/>
      <c r="S40" s="3"/>
    </row>
    <row r="41" spans="1:19" ht="14.1" customHeight="1" x14ac:dyDescent="0.15">
      <c r="A41" s="3"/>
      <c r="B41" s="205" t="s">
        <v>33</v>
      </c>
      <c r="C41" s="205"/>
      <c r="D41" s="203"/>
      <c r="E41" s="204"/>
      <c r="F41" s="203"/>
      <c r="G41" s="204"/>
      <c r="H41" s="203"/>
      <c r="I41" s="204"/>
      <c r="J41" s="203"/>
      <c r="K41" s="204"/>
      <c r="L41" s="203"/>
      <c r="M41" s="204"/>
      <c r="N41" s="203"/>
      <c r="O41" s="204"/>
      <c r="P41" s="203">
        <v>98725000</v>
      </c>
      <c r="Q41" s="204"/>
      <c r="R41" s="143">
        <f t="shared" si="0"/>
        <v>98725000</v>
      </c>
      <c r="S41" s="3"/>
    </row>
    <row r="42" spans="1:19" ht="14.1" customHeight="1" x14ac:dyDescent="0.15">
      <c r="A42" s="3"/>
      <c r="B42" s="212" t="s">
        <v>34</v>
      </c>
      <c r="C42" s="213"/>
      <c r="D42" s="203">
        <v>42201872129</v>
      </c>
      <c r="E42" s="204"/>
      <c r="F42" s="203">
        <v>223554039</v>
      </c>
      <c r="G42" s="204"/>
      <c r="H42" s="203"/>
      <c r="I42" s="204"/>
      <c r="J42" s="203"/>
      <c r="K42" s="204"/>
      <c r="L42" s="203">
        <v>621973496</v>
      </c>
      <c r="M42" s="204"/>
      <c r="N42" s="203">
        <v>376350</v>
      </c>
      <c r="O42" s="204"/>
      <c r="P42" s="203">
        <v>14279544</v>
      </c>
      <c r="Q42" s="204"/>
      <c r="R42" s="143">
        <f t="shared" si="0"/>
        <v>43062055558</v>
      </c>
      <c r="S42" s="18"/>
    </row>
    <row r="43" spans="1:19" ht="14.1" customHeight="1" x14ac:dyDescent="0.15">
      <c r="A43" s="3"/>
      <c r="B43" s="205" t="s">
        <v>35</v>
      </c>
      <c r="C43" s="205"/>
      <c r="D43" s="203">
        <v>5068407838</v>
      </c>
      <c r="E43" s="204"/>
      <c r="F43" s="203">
        <v>0</v>
      </c>
      <c r="G43" s="204"/>
      <c r="H43" s="203"/>
      <c r="I43" s="204"/>
      <c r="J43" s="203"/>
      <c r="K43" s="204"/>
      <c r="L43" s="203">
        <v>19</v>
      </c>
      <c r="M43" s="204"/>
      <c r="N43" s="203"/>
      <c r="O43" s="204"/>
      <c r="P43" s="203"/>
      <c r="Q43" s="204"/>
      <c r="R43" s="143">
        <f t="shared" si="0"/>
        <v>5068407857</v>
      </c>
      <c r="S43" s="3"/>
    </row>
    <row r="44" spans="1:19" ht="14.1" customHeight="1" x14ac:dyDescent="0.15">
      <c r="A44" s="3"/>
      <c r="B44" s="205" t="s">
        <v>36</v>
      </c>
      <c r="C44" s="205"/>
      <c r="D44" s="203">
        <v>198398294</v>
      </c>
      <c r="E44" s="204"/>
      <c r="F44" s="203">
        <v>0</v>
      </c>
      <c r="G44" s="204"/>
      <c r="H44" s="203"/>
      <c r="I44" s="204"/>
      <c r="J44" s="203"/>
      <c r="K44" s="204"/>
      <c r="L44" s="203"/>
      <c r="M44" s="204"/>
      <c r="N44" s="203"/>
      <c r="O44" s="204"/>
      <c r="P44" s="203"/>
      <c r="Q44" s="204"/>
      <c r="R44" s="143">
        <f t="shared" si="0"/>
        <v>198398294</v>
      </c>
      <c r="S44" s="3"/>
    </row>
    <row r="45" spans="1:19" ht="14.1" customHeight="1" x14ac:dyDescent="0.15">
      <c r="A45" s="3"/>
      <c r="B45" s="206" t="s">
        <v>28</v>
      </c>
      <c r="C45" s="206"/>
      <c r="D45" s="203">
        <v>36856121151</v>
      </c>
      <c r="E45" s="204"/>
      <c r="F45" s="203">
        <v>223554039</v>
      </c>
      <c r="G45" s="204"/>
      <c r="H45" s="203"/>
      <c r="I45" s="204"/>
      <c r="J45" s="203"/>
      <c r="K45" s="204"/>
      <c r="L45" s="203">
        <v>621973477</v>
      </c>
      <c r="M45" s="204"/>
      <c r="N45" s="203">
        <v>376350</v>
      </c>
      <c r="O45" s="204"/>
      <c r="P45" s="203">
        <v>14279544</v>
      </c>
      <c r="Q45" s="204"/>
      <c r="R45" s="143">
        <f t="shared" si="0"/>
        <v>37716304561</v>
      </c>
      <c r="S45" s="3"/>
    </row>
    <row r="46" spans="1:19" ht="14.1" customHeight="1" x14ac:dyDescent="0.15">
      <c r="A46" s="3"/>
      <c r="B46" s="205" t="s">
        <v>32</v>
      </c>
      <c r="C46" s="205"/>
      <c r="D46" s="203"/>
      <c r="E46" s="204"/>
      <c r="F46" s="203"/>
      <c r="G46" s="204"/>
      <c r="H46" s="203"/>
      <c r="I46" s="204"/>
      <c r="J46" s="203"/>
      <c r="K46" s="204"/>
      <c r="L46" s="203"/>
      <c r="M46" s="204"/>
      <c r="N46" s="203"/>
      <c r="O46" s="204"/>
      <c r="P46" s="203"/>
      <c r="Q46" s="204"/>
      <c r="R46" s="143">
        <f t="shared" si="0"/>
        <v>0</v>
      </c>
      <c r="S46" s="3"/>
    </row>
    <row r="47" spans="1:19" ht="14.1" customHeight="1" x14ac:dyDescent="0.15">
      <c r="A47" s="3"/>
      <c r="B47" s="206" t="s">
        <v>33</v>
      </c>
      <c r="C47" s="206"/>
      <c r="D47" s="203">
        <v>78944846</v>
      </c>
      <c r="E47" s="204"/>
      <c r="F47" s="203"/>
      <c r="G47" s="204"/>
      <c r="H47" s="203"/>
      <c r="I47" s="204"/>
      <c r="J47" s="203"/>
      <c r="K47" s="204"/>
      <c r="L47" s="203"/>
      <c r="M47" s="204"/>
      <c r="N47" s="203"/>
      <c r="O47" s="204"/>
      <c r="P47" s="203"/>
      <c r="Q47" s="204"/>
      <c r="R47" s="143">
        <f t="shared" si="0"/>
        <v>78944846</v>
      </c>
      <c r="S47" s="3"/>
    </row>
    <row r="48" spans="1:19" ht="14.1" customHeight="1" x14ac:dyDescent="0.15">
      <c r="A48" s="3"/>
      <c r="B48" s="215" t="s">
        <v>37</v>
      </c>
      <c r="C48" s="216"/>
      <c r="D48" s="203">
        <v>2840121</v>
      </c>
      <c r="E48" s="204"/>
      <c r="F48" s="203">
        <v>1010139880</v>
      </c>
      <c r="G48" s="204"/>
      <c r="H48" s="203">
        <v>795311</v>
      </c>
      <c r="I48" s="204"/>
      <c r="J48" s="203">
        <v>50528196</v>
      </c>
      <c r="K48" s="204"/>
      <c r="L48" s="203">
        <v>1</v>
      </c>
      <c r="M48" s="204"/>
      <c r="N48" s="203">
        <v>118667815</v>
      </c>
      <c r="O48" s="204"/>
      <c r="P48" s="203">
        <v>55506447</v>
      </c>
      <c r="Q48" s="204"/>
      <c r="R48" s="143">
        <f t="shared" si="0"/>
        <v>1238477771</v>
      </c>
      <c r="S48" s="3"/>
    </row>
    <row r="49" spans="1:20" ht="13.5" customHeight="1" x14ac:dyDescent="0.15">
      <c r="A49" s="3"/>
      <c r="B49" s="214" t="s">
        <v>45</v>
      </c>
      <c r="C49" s="214"/>
      <c r="D49" s="203">
        <v>48574392463</v>
      </c>
      <c r="E49" s="204"/>
      <c r="F49" s="203">
        <v>12952848222</v>
      </c>
      <c r="G49" s="204"/>
      <c r="H49" s="203">
        <v>1811746819</v>
      </c>
      <c r="I49" s="204"/>
      <c r="J49" s="203">
        <v>1696044401</v>
      </c>
      <c r="K49" s="204"/>
      <c r="L49" s="203">
        <v>886409914</v>
      </c>
      <c r="M49" s="204"/>
      <c r="N49" s="203">
        <v>449734510</v>
      </c>
      <c r="O49" s="204"/>
      <c r="P49" s="203">
        <v>9651186358</v>
      </c>
      <c r="Q49" s="204"/>
      <c r="R49" s="143">
        <f>SUM(D49:Q49)</f>
        <v>76022362687</v>
      </c>
      <c r="S49" s="3"/>
    </row>
    <row r="50" spans="1:20" ht="3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9"/>
      <c r="T51" s="3"/>
    </row>
  </sheetData>
  <mergeCells count="311"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2"/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20"/>
  <sheetViews>
    <sheetView view="pageBreakPreview" zoomScale="120" zoomScaleNormal="100" zoomScaleSheetLayoutView="120" workbookViewId="0">
      <selection sqref="A1:XFD1048576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 x14ac:dyDescent="0.15"/>
    <row r="2" spans="2:6" ht="15" customHeight="1" x14ac:dyDescent="0.15">
      <c r="B2" s="265" t="s">
        <v>155</v>
      </c>
      <c r="C2" s="266"/>
      <c r="D2" s="266"/>
      <c r="E2" s="266"/>
      <c r="F2" s="266"/>
    </row>
    <row r="3" spans="2:6" ht="14.25" customHeight="1" x14ac:dyDescent="0.15">
      <c r="B3" s="78" t="s">
        <v>156</v>
      </c>
      <c r="F3" s="79" t="s">
        <v>208</v>
      </c>
    </row>
    <row r="4" spans="2:6" x14ac:dyDescent="0.15">
      <c r="B4" s="80" t="s">
        <v>157</v>
      </c>
      <c r="C4" s="81" t="s">
        <v>139</v>
      </c>
      <c r="D4" s="82" t="s">
        <v>158</v>
      </c>
      <c r="E4" s="82"/>
      <c r="F4" s="83" t="s">
        <v>1</v>
      </c>
    </row>
    <row r="5" spans="2:6" x14ac:dyDescent="0.15">
      <c r="B5" s="267" t="s">
        <v>159</v>
      </c>
      <c r="C5" s="270" t="s">
        <v>10</v>
      </c>
      <c r="D5" s="84" t="s">
        <v>160</v>
      </c>
      <c r="E5" s="85"/>
      <c r="F5" s="145">
        <v>6972883798</v>
      </c>
    </row>
    <row r="6" spans="2:6" x14ac:dyDescent="0.15">
      <c r="B6" s="268"/>
      <c r="C6" s="271"/>
      <c r="D6" s="84" t="s">
        <v>161</v>
      </c>
      <c r="E6" s="85"/>
      <c r="F6" s="145">
        <v>5764368000</v>
      </c>
    </row>
    <row r="7" spans="2:6" x14ac:dyDescent="0.15">
      <c r="B7" s="268"/>
      <c r="C7" s="271"/>
      <c r="D7" s="84" t="s">
        <v>162</v>
      </c>
      <c r="E7" s="85"/>
      <c r="F7" s="145">
        <v>215753871</v>
      </c>
    </row>
    <row r="8" spans="2:6" x14ac:dyDescent="0.15">
      <c r="B8" s="268"/>
      <c r="C8" s="271"/>
      <c r="D8" s="84" t="s">
        <v>254</v>
      </c>
      <c r="E8" s="85"/>
      <c r="F8" s="145">
        <v>862949000</v>
      </c>
    </row>
    <row r="9" spans="2:6" x14ac:dyDescent="0.15">
      <c r="B9" s="268"/>
      <c r="C9" s="271"/>
      <c r="D9" s="84" t="s">
        <v>255</v>
      </c>
      <c r="E9" s="85"/>
      <c r="F9" s="145">
        <v>307188335</v>
      </c>
    </row>
    <row r="10" spans="2:6" x14ac:dyDescent="0.15">
      <c r="B10" s="268"/>
      <c r="C10" s="271"/>
      <c r="D10" s="86" t="s">
        <v>2</v>
      </c>
      <c r="E10" s="85"/>
      <c r="F10" s="145">
        <v>509062750</v>
      </c>
    </row>
    <row r="11" spans="2:6" x14ac:dyDescent="0.15">
      <c r="B11" s="268"/>
      <c r="C11" s="272"/>
      <c r="D11" s="273" t="s">
        <v>163</v>
      </c>
      <c r="E11" s="274"/>
      <c r="F11" s="145">
        <f>SUM(F5:F10)</f>
        <v>14632205754</v>
      </c>
    </row>
    <row r="12" spans="2:6" ht="13.5" customHeight="1" x14ac:dyDescent="0.15">
      <c r="B12" s="268"/>
      <c r="C12" s="275" t="s">
        <v>11</v>
      </c>
      <c r="D12" s="277" t="s">
        <v>164</v>
      </c>
      <c r="E12" s="85" t="s">
        <v>165</v>
      </c>
      <c r="F12" s="145">
        <v>654923200</v>
      </c>
    </row>
    <row r="13" spans="2:6" x14ac:dyDescent="0.15">
      <c r="B13" s="268"/>
      <c r="C13" s="276"/>
      <c r="D13" s="278"/>
      <c r="E13" s="85" t="s">
        <v>166</v>
      </c>
      <c r="F13" s="145">
        <v>66079000</v>
      </c>
    </row>
    <row r="14" spans="2:6" x14ac:dyDescent="0.15">
      <c r="B14" s="268"/>
      <c r="C14" s="271"/>
      <c r="D14" s="279"/>
      <c r="E14" s="140" t="s">
        <v>153</v>
      </c>
      <c r="F14" s="145">
        <f>SUM(F12:F13)</f>
        <v>721002200</v>
      </c>
    </row>
    <row r="15" spans="2:6" ht="13.5" customHeight="1" x14ac:dyDescent="0.15">
      <c r="B15" s="268"/>
      <c r="C15" s="271"/>
      <c r="D15" s="277" t="s">
        <v>167</v>
      </c>
      <c r="E15" s="85" t="s">
        <v>165</v>
      </c>
      <c r="F15" s="145">
        <v>2520341783</v>
      </c>
    </row>
    <row r="16" spans="2:6" x14ac:dyDescent="0.15">
      <c r="B16" s="268"/>
      <c r="C16" s="271"/>
      <c r="D16" s="278"/>
      <c r="E16" s="85" t="s">
        <v>166</v>
      </c>
      <c r="F16" s="145">
        <v>1353575801</v>
      </c>
    </row>
    <row r="17" spans="2:6" x14ac:dyDescent="0.15">
      <c r="B17" s="268"/>
      <c r="C17" s="271"/>
      <c r="D17" s="279"/>
      <c r="E17" s="140" t="s">
        <v>153</v>
      </c>
      <c r="F17" s="145">
        <f>SUM(F15:F16)</f>
        <v>3873917584</v>
      </c>
    </row>
    <row r="18" spans="2:6" x14ac:dyDescent="0.15">
      <c r="B18" s="268"/>
      <c r="C18" s="272"/>
      <c r="D18" s="273" t="s">
        <v>163</v>
      </c>
      <c r="E18" s="274"/>
      <c r="F18" s="145">
        <f>F14+F17</f>
        <v>4594919784</v>
      </c>
    </row>
    <row r="19" spans="2:6" x14ac:dyDescent="0.15">
      <c r="B19" s="269"/>
      <c r="C19" s="280" t="s">
        <v>9</v>
      </c>
      <c r="D19" s="281"/>
      <c r="E19" s="282"/>
      <c r="F19" s="145">
        <f>F11+F18</f>
        <v>19227125538</v>
      </c>
    </row>
    <row r="20" spans="2:6" ht="1.9" customHeight="1" x14ac:dyDescent="0.15"/>
  </sheetData>
  <mergeCells count="9">
    <mergeCell ref="B2:F2"/>
    <mergeCell ref="B5:B19"/>
    <mergeCell ref="C5:C11"/>
    <mergeCell ref="D11:E11"/>
    <mergeCell ref="C12:C18"/>
    <mergeCell ref="D12:D14"/>
    <mergeCell ref="D15:D17"/>
    <mergeCell ref="D18:E18"/>
    <mergeCell ref="C19:E19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1" width="8.125" style="87" customWidth="1"/>
    <col min="2" max="2" width="5" style="87" customWidth="1"/>
    <col min="3" max="3" width="23.625" style="87" customWidth="1"/>
    <col min="4" max="8" width="15.625" style="87" customWidth="1"/>
    <col min="9" max="9" width="1.25" style="87" customWidth="1"/>
    <col min="10" max="10" width="12.625" style="87" customWidth="1"/>
    <col min="11" max="11" width="15.625" bestFit="1" customWidth="1"/>
    <col min="13" max="13" width="14" bestFit="1" customWidth="1"/>
  </cols>
  <sheetData>
    <row r="1" spans="1:13" s="87" customFormat="1" ht="41.25" customHeight="1" x14ac:dyDescent="0.15"/>
    <row r="2" spans="1:13" s="87" customFormat="1" ht="18" customHeight="1" x14ac:dyDescent="0.15">
      <c r="C2" s="285" t="s">
        <v>168</v>
      </c>
      <c r="D2" s="286"/>
      <c r="E2" s="286"/>
      <c r="F2" s="287" t="s">
        <v>208</v>
      </c>
      <c r="G2" s="287"/>
      <c r="H2" s="287"/>
    </row>
    <row r="3" spans="1:13" s="87" customFormat="1" ht="24.95" customHeight="1" x14ac:dyDescent="0.15">
      <c r="C3" s="288" t="s">
        <v>17</v>
      </c>
      <c r="D3" s="288" t="s">
        <v>150</v>
      </c>
      <c r="E3" s="289" t="s">
        <v>169</v>
      </c>
      <c r="F3" s="288"/>
      <c r="G3" s="288"/>
      <c r="H3" s="288"/>
    </row>
    <row r="4" spans="1:13" s="88" customFormat="1" ht="27.95" customHeight="1" x14ac:dyDescent="0.15">
      <c r="C4" s="288"/>
      <c r="D4" s="288"/>
      <c r="E4" s="89" t="s">
        <v>170</v>
      </c>
      <c r="F4" s="90" t="s">
        <v>171</v>
      </c>
      <c r="G4" s="90" t="s">
        <v>172</v>
      </c>
      <c r="H4" s="90" t="s">
        <v>173</v>
      </c>
    </row>
    <row r="5" spans="1:13" s="87" customFormat="1" ht="30" customHeight="1" x14ac:dyDescent="0.15">
      <c r="C5" s="91" t="s">
        <v>174</v>
      </c>
      <c r="D5" s="92">
        <v>22072827810</v>
      </c>
      <c r="E5" s="93">
        <v>3873917584</v>
      </c>
      <c r="F5" s="94">
        <v>829143000</v>
      </c>
      <c r="G5" s="94">
        <v>13252501467</v>
      </c>
      <c r="H5" s="94">
        <v>4117265759</v>
      </c>
      <c r="J5" s="95"/>
      <c r="K5" s="144"/>
      <c r="L5" s="106"/>
      <c r="M5" s="172"/>
    </row>
    <row r="6" spans="1:13" s="87" customFormat="1" ht="30" customHeight="1" x14ac:dyDescent="0.15">
      <c r="C6" s="96" t="s">
        <v>175</v>
      </c>
      <c r="D6" s="97">
        <v>2525039110</v>
      </c>
      <c r="E6" s="98">
        <v>721002200</v>
      </c>
      <c r="F6" s="99">
        <v>1577300000</v>
      </c>
      <c r="G6" s="94">
        <v>226736910</v>
      </c>
      <c r="H6" s="99">
        <v>0</v>
      </c>
      <c r="J6" s="95"/>
      <c r="K6" s="144"/>
    </row>
    <row r="7" spans="1:13" s="87" customFormat="1" ht="30" customHeight="1" x14ac:dyDescent="0.15">
      <c r="C7" s="96" t="s">
        <v>176</v>
      </c>
      <c r="D7" s="97">
        <v>940451574</v>
      </c>
      <c r="E7" s="98">
        <v>0</v>
      </c>
      <c r="F7" s="99">
        <v>0</v>
      </c>
      <c r="G7" s="94">
        <v>563083427</v>
      </c>
      <c r="H7" s="99">
        <v>377368147</v>
      </c>
      <c r="J7" s="95"/>
      <c r="K7" s="144"/>
    </row>
    <row r="8" spans="1:13" s="87" customFormat="1" ht="30" customHeight="1" x14ac:dyDescent="0.15">
      <c r="C8" s="91" t="s">
        <v>145</v>
      </c>
      <c r="D8" s="97"/>
      <c r="E8" s="98"/>
      <c r="F8" s="99"/>
      <c r="G8" s="99"/>
      <c r="H8" s="99"/>
      <c r="J8" s="95"/>
    </row>
    <row r="9" spans="1:13" s="87" customFormat="1" ht="30" customHeight="1" x14ac:dyDescent="0.15">
      <c r="C9" s="75" t="s">
        <v>45</v>
      </c>
      <c r="D9" s="100">
        <f>SUM(D5:D8)</f>
        <v>25538318494</v>
      </c>
      <c r="E9" s="101">
        <v>4594919784</v>
      </c>
      <c r="F9" s="102">
        <v>2407443000</v>
      </c>
      <c r="G9" s="100">
        <f>SUM(G5:G8)</f>
        <v>14042321804</v>
      </c>
      <c r="H9" s="100">
        <f t="shared" ref="H9" si="0">SUM(H5:H8)</f>
        <v>4494633906</v>
      </c>
      <c r="J9" s="95"/>
    </row>
    <row r="10" spans="1:13" s="103" customFormat="1" ht="3.75" customHeight="1" x14ac:dyDescent="0.15">
      <c r="J10" s="95"/>
    </row>
    <row r="11" spans="1:13" s="103" customFormat="1" ht="21.75" customHeight="1" x14ac:dyDescent="0.15"/>
    <row r="12" spans="1:13" x14ac:dyDescent="0.15">
      <c r="A12" s="103"/>
      <c r="B12" s="103"/>
      <c r="C12" s="283"/>
      <c r="D12" s="284"/>
      <c r="E12" s="284"/>
      <c r="F12" s="284"/>
      <c r="G12" s="284"/>
      <c r="H12" s="284"/>
      <c r="I12" s="103"/>
      <c r="J12" s="103"/>
    </row>
    <row r="13" spans="1:13" x14ac:dyDescent="0.15">
      <c r="A13" s="103"/>
      <c r="B13" s="103"/>
      <c r="C13" s="104"/>
      <c r="D13" s="104"/>
      <c r="E13" s="104"/>
      <c r="F13" s="104"/>
      <c r="G13" s="104"/>
      <c r="H13" s="104"/>
      <c r="I13" s="103"/>
      <c r="J13" s="103"/>
    </row>
    <row r="14" spans="1:13" x14ac:dyDescent="0.15">
      <c r="C14" s="105"/>
      <c r="D14" s="104"/>
      <c r="E14" s="105"/>
      <c r="F14" s="105"/>
      <c r="G14" s="173"/>
      <c r="H14" s="105"/>
    </row>
    <row r="15" spans="1:13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</row>
  </sheetData>
  <mergeCells count="6">
    <mergeCell ref="C12:H12"/>
    <mergeCell ref="C2:E2"/>
    <mergeCell ref="F2:H2"/>
    <mergeCell ref="C3:C4"/>
    <mergeCell ref="D3:D4"/>
    <mergeCell ref="E3:H3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"/>
  <sheetViews>
    <sheetView view="pageBreakPreview" zoomScale="200" zoomScaleNormal="178" zoomScaleSheetLayoutView="200" workbookViewId="0">
      <selection activeCell="G11" sqref="G11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 x14ac:dyDescent="0.15"/>
    <row r="2" spans="1:3" ht="10.5" customHeight="1" x14ac:dyDescent="0.15">
      <c r="B2" s="290" t="s">
        <v>177</v>
      </c>
      <c r="C2" s="291"/>
    </row>
    <row r="3" spans="1:3" ht="9.75" customHeight="1" x14ac:dyDescent="0.15">
      <c r="B3" s="107" t="s">
        <v>178</v>
      </c>
      <c r="C3" s="108" t="s">
        <v>209</v>
      </c>
    </row>
    <row r="4" spans="1:3" ht="18.95" customHeight="1" x14ac:dyDescent="0.15">
      <c r="A4" s="3"/>
      <c r="B4" s="133" t="s">
        <v>68</v>
      </c>
      <c r="C4" s="133" t="s">
        <v>143</v>
      </c>
    </row>
    <row r="5" spans="1:3" ht="15" customHeight="1" x14ac:dyDescent="0.15">
      <c r="A5" s="3"/>
      <c r="B5" s="175" t="s">
        <v>7</v>
      </c>
      <c r="C5" s="176">
        <v>868667957</v>
      </c>
    </row>
    <row r="6" spans="1:3" ht="15" customHeight="1" x14ac:dyDescent="0.15">
      <c r="A6" s="3"/>
      <c r="B6" s="177" t="s">
        <v>9</v>
      </c>
      <c r="C6" s="176">
        <v>868667957</v>
      </c>
    </row>
    <row r="7" spans="1:3" ht="1.9" customHeight="1" x14ac:dyDescent="0.15"/>
  </sheetData>
  <mergeCells count="1">
    <mergeCell ref="B2:C2"/>
  </mergeCells>
  <phoneticPr fontId="2"/>
  <pageMargins left="0.78740157480314965" right="0.78740157480314965" top="0.78740157480314965" bottom="0.78740157480314965" header="0.31496062992125984" footer="0.31496062992125984"/>
  <pageSetup paperSize="9" scale="2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5"/>
  <sheetViews>
    <sheetView topLeftCell="B1" zoomScale="80" zoomScaleNormal="80" zoomScaleSheetLayoutView="80" workbookViewId="0">
      <selection activeCell="C23" sqref="C23"/>
    </sheetView>
  </sheetViews>
  <sheetFormatPr defaultRowHeight="13.5" x14ac:dyDescent="0.15"/>
  <cols>
    <col min="1" max="1" width="8.5" customWidth="1"/>
    <col min="2" max="2" width="5.5" customWidth="1"/>
    <col min="3" max="3" width="24.2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 x14ac:dyDescent="0.15"/>
    <row r="2" spans="1:14" ht="34.5" customHeight="1" x14ac:dyDescent="0.15">
      <c r="B2" s="20"/>
      <c r="C2" s="21" t="s">
        <v>46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20.100000000000001" customHeight="1" x14ac:dyDescent="0.15">
      <c r="B3" s="3"/>
      <c r="C3" s="22" t="s">
        <v>47</v>
      </c>
      <c r="D3" s="3"/>
      <c r="E3" s="3"/>
      <c r="F3" s="3"/>
      <c r="G3" s="3"/>
      <c r="H3" s="3"/>
      <c r="I3" s="3"/>
      <c r="J3" s="17" t="s">
        <v>208</v>
      </c>
      <c r="K3" s="3"/>
      <c r="L3" s="3"/>
      <c r="M3" s="3"/>
      <c r="N3" s="3"/>
    </row>
    <row r="4" spans="1:14" ht="50.1" customHeight="1" x14ac:dyDescent="0.15">
      <c r="A4" s="1"/>
      <c r="B4" s="23"/>
      <c r="C4" s="115" t="s">
        <v>48</v>
      </c>
      <c r="D4" s="114" t="s">
        <v>49</v>
      </c>
      <c r="E4" s="114" t="s">
        <v>50</v>
      </c>
      <c r="F4" s="114" t="s">
        <v>51</v>
      </c>
      <c r="G4" s="114" t="s">
        <v>52</v>
      </c>
      <c r="H4" s="114" t="s">
        <v>53</v>
      </c>
      <c r="I4" s="114" t="s">
        <v>54</v>
      </c>
      <c r="J4" s="114" t="s">
        <v>55</v>
      </c>
      <c r="K4" s="24"/>
      <c r="L4" s="23"/>
      <c r="M4" s="23"/>
      <c r="N4" s="23"/>
    </row>
    <row r="5" spans="1:14" ht="26.25" customHeight="1" x14ac:dyDescent="0.15">
      <c r="A5" s="1"/>
      <c r="B5" s="23"/>
      <c r="C5" s="25"/>
      <c r="D5" s="25"/>
      <c r="E5" s="25"/>
      <c r="F5" s="25"/>
      <c r="G5" s="25"/>
      <c r="H5" s="25"/>
      <c r="I5" s="25"/>
      <c r="J5" s="25"/>
      <c r="K5" s="23"/>
      <c r="L5" s="23"/>
      <c r="M5" s="23"/>
      <c r="N5" s="23"/>
    </row>
    <row r="6" spans="1:14" ht="26.25" customHeight="1" x14ac:dyDescent="0.15">
      <c r="A6" s="1"/>
      <c r="B6" s="23"/>
      <c r="C6" s="25"/>
      <c r="D6" s="25"/>
      <c r="E6" s="25"/>
      <c r="F6" s="25"/>
      <c r="G6" s="25"/>
      <c r="H6" s="25"/>
      <c r="I6" s="25"/>
      <c r="J6" s="25"/>
      <c r="K6" s="23"/>
      <c r="L6" s="23"/>
      <c r="M6" s="23"/>
      <c r="N6" s="23"/>
    </row>
    <row r="7" spans="1:14" ht="26.25" customHeight="1" x14ac:dyDescent="0.15">
      <c r="A7" s="1"/>
      <c r="B7" s="23"/>
      <c r="C7" s="115" t="s">
        <v>9</v>
      </c>
      <c r="D7" s="25"/>
      <c r="E7" s="25"/>
      <c r="F7" s="25"/>
      <c r="G7" s="25"/>
      <c r="H7" s="25"/>
      <c r="I7" s="25"/>
      <c r="J7" s="25"/>
      <c r="K7" s="23"/>
      <c r="L7" s="23"/>
      <c r="M7" s="23"/>
      <c r="N7" s="23"/>
    </row>
    <row r="8" spans="1:14" ht="11.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15">
      <c r="B9" s="3"/>
      <c r="C9" s="22" t="s">
        <v>181</v>
      </c>
      <c r="D9" s="3"/>
      <c r="E9" s="3"/>
      <c r="F9" s="3"/>
      <c r="G9" s="3"/>
      <c r="H9" s="3"/>
      <c r="I9" s="3"/>
      <c r="J9" s="3"/>
      <c r="K9" s="3"/>
      <c r="L9" s="17" t="s">
        <v>208</v>
      </c>
      <c r="M9" s="3"/>
      <c r="N9" s="3"/>
    </row>
    <row r="10" spans="1:14" ht="50.1" customHeight="1" x14ac:dyDescent="0.15">
      <c r="A10" s="1"/>
      <c r="B10" s="23"/>
      <c r="C10" s="115" t="s">
        <v>56</v>
      </c>
      <c r="D10" s="114" t="s">
        <v>57</v>
      </c>
      <c r="E10" s="114" t="s">
        <v>58</v>
      </c>
      <c r="F10" s="114" t="s">
        <v>59</v>
      </c>
      <c r="G10" s="114" t="s">
        <v>60</v>
      </c>
      <c r="H10" s="114" t="s">
        <v>61</v>
      </c>
      <c r="I10" s="114" t="s">
        <v>62</v>
      </c>
      <c r="J10" s="114" t="s">
        <v>63</v>
      </c>
      <c r="K10" s="114" t="s">
        <v>64</v>
      </c>
      <c r="L10" s="114" t="s">
        <v>55</v>
      </c>
      <c r="M10" s="23"/>
      <c r="N10" s="23"/>
    </row>
    <row r="11" spans="1:14" ht="25.5" customHeight="1" x14ac:dyDescent="0.15">
      <c r="A11" s="1"/>
      <c r="B11" s="23"/>
      <c r="C11" s="109" t="s">
        <v>183</v>
      </c>
      <c r="D11" s="110">
        <v>3534968000</v>
      </c>
      <c r="E11" s="110">
        <v>1659059000</v>
      </c>
      <c r="F11" s="110">
        <v>1217424000</v>
      </c>
      <c r="G11" s="110">
        <f>E11-F11</f>
        <v>441635000</v>
      </c>
      <c r="H11" s="110">
        <v>3588817000</v>
      </c>
      <c r="I11" s="116">
        <v>1</v>
      </c>
      <c r="J11" s="110">
        <f>G11*I11</f>
        <v>441635000</v>
      </c>
      <c r="K11" s="110">
        <f>-(J11-D11)</f>
        <v>3093333000</v>
      </c>
      <c r="L11" s="110">
        <f>D11</f>
        <v>3534968000</v>
      </c>
      <c r="M11" s="23"/>
      <c r="N11" s="23"/>
    </row>
    <row r="12" spans="1:14" ht="25.5" customHeight="1" x14ac:dyDescent="0.15">
      <c r="A12" s="1"/>
      <c r="B12" s="23"/>
      <c r="C12" s="109" t="s">
        <v>184</v>
      </c>
      <c r="D12" s="110">
        <v>965619000</v>
      </c>
      <c r="E12" s="110">
        <v>9051022000</v>
      </c>
      <c r="F12" s="110">
        <v>3513808000</v>
      </c>
      <c r="G12" s="110">
        <f t="shared" ref="G12:G15" si="0">E12-F12</f>
        <v>5537214000</v>
      </c>
      <c r="H12" s="110">
        <v>3913722000</v>
      </c>
      <c r="I12" s="116">
        <v>1</v>
      </c>
      <c r="J12" s="110">
        <f t="shared" ref="J12:J15" si="1">G12*I12</f>
        <v>5537214000</v>
      </c>
      <c r="K12" s="110">
        <v>0</v>
      </c>
      <c r="L12" s="110">
        <f t="shared" ref="L12:L15" si="2">D12</f>
        <v>965619000</v>
      </c>
      <c r="M12" s="23"/>
      <c r="N12" s="23"/>
    </row>
    <row r="13" spans="1:14" ht="25.5" customHeight="1" x14ac:dyDescent="0.15">
      <c r="A13" s="1"/>
      <c r="B13" s="23"/>
      <c r="C13" s="109" t="s">
        <v>185</v>
      </c>
      <c r="D13" s="110">
        <v>10000000</v>
      </c>
      <c r="E13" s="110">
        <v>1268209364</v>
      </c>
      <c r="F13" s="110">
        <v>810001188</v>
      </c>
      <c r="G13" s="110">
        <f t="shared" si="0"/>
        <v>458208176</v>
      </c>
      <c r="H13" s="110">
        <v>10000000</v>
      </c>
      <c r="I13" s="113">
        <f t="shared" ref="I13:I15" si="3">D13/H13</f>
        <v>1</v>
      </c>
      <c r="J13" s="110">
        <f t="shared" si="1"/>
        <v>458208176</v>
      </c>
      <c r="K13" s="110">
        <v>0</v>
      </c>
      <c r="L13" s="110">
        <f t="shared" si="2"/>
        <v>10000000</v>
      </c>
      <c r="M13" s="23"/>
      <c r="N13" s="23"/>
    </row>
    <row r="14" spans="1:14" ht="25.5" customHeight="1" x14ac:dyDescent="0.15">
      <c r="A14" s="1"/>
      <c r="B14" s="23"/>
      <c r="C14" s="109" t="s">
        <v>186</v>
      </c>
      <c r="D14" s="110">
        <v>30000000</v>
      </c>
      <c r="E14" s="110">
        <v>65453918</v>
      </c>
      <c r="F14" s="110">
        <v>48338412</v>
      </c>
      <c r="G14" s="110">
        <f t="shared" si="0"/>
        <v>17115506</v>
      </c>
      <c r="H14" s="110">
        <v>30000000</v>
      </c>
      <c r="I14" s="113">
        <f t="shared" si="3"/>
        <v>1</v>
      </c>
      <c r="J14" s="110">
        <f t="shared" si="1"/>
        <v>17115506</v>
      </c>
      <c r="K14" s="110">
        <v>12884494</v>
      </c>
      <c r="L14" s="110">
        <f t="shared" si="2"/>
        <v>30000000</v>
      </c>
      <c r="M14" s="23"/>
      <c r="N14" s="23"/>
    </row>
    <row r="15" spans="1:14" ht="25.5" customHeight="1" x14ac:dyDescent="0.15">
      <c r="A15" s="1"/>
      <c r="B15" s="23"/>
      <c r="C15" s="109" t="s">
        <v>187</v>
      </c>
      <c r="D15" s="110">
        <v>316383000</v>
      </c>
      <c r="E15" s="110">
        <v>325855092</v>
      </c>
      <c r="F15" s="110">
        <v>0</v>
      </c>
      <c r="G15" s="110">
        <f t="shared" si="0"/>
        <v>325855092</v>
      </c>
      <c r="H15" s="110">
        <v>316383000</v>
      </c>
      <c r="I15" s="113">
        <f t="shared" si="3"/>
        <v>1</v>
      </c>
      <c r="J15" s="110">
        <f t="shared" si="1"/>
        <v>325855092</v>
      </c>
      <c r="K15" s="110">
        <v>0</v>
      </c>
      <c r="L15" s="110">
        <f t="shared" si="2"/>
        <v>316383000</v>
      </c>
      <c r="M15" s="23"/>
      <c r="N15" s="23"/>
    </row>
    <row r="16" spans="1:14" ht="37.5" customHeight="1" x14ac:dyDescent="0.15">
      <c r="A16" s="1"/>
      <c r="B16" s="23"/>
      <c r="C16" s="115" t="s">
        <v>9</v>
      </c>
      <c r="D16" s="110">
        <f t="shared" ref="D16:L16" si="4">SUM(D11:D15)</f>
        <v>4856970000</v>
      </c>
      <c r="E16" s="110">
        <f t="shared" si="4"/>
        <v>12369599374</v>
      </c>
      <c r="F16" s="110">
        <f t="shared" si="4"/>
        <v>5589571600</v>
      </c>
      <c r="G16" s="110">
        <f t="shared" si="4"/>
        <v>6780027774</v>
      </c>
      <c r="H16" s="110">
        <f t="shared" si="4"/>
        <v>7858922000</v>
      </c>
      <c r="I16" s="110">
        <f t="shared" si="4"/>
        <v>5</v>
      </c>
      <c r="J16" s="110">
        <f t="shared" si="4"/>
        <v>6780027774</v>
      </c>
      <c r="K16" s="110">
        <f t="shared" si="4"/>
        <v>3106217494</v>
      </c>
      <c r="L16" s="110">
        <f t="shared" si="4"/>
        <v>4856970000</v>
      </c>
      <c r="M16" s="23"/>
      <c r="N16" s="23"/>
    </row>
    <row r="17" spans="1:14" ht="12" customHeight="1" x14ac:dyDescent="0.15">
      <c r="A17" s="1"/>
      <c r="B17" s="23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0.100000000000001" customHeight="1" x14ac:dyDescent="0.15">
      <c r="B18" s="3"/>
      <c r="C18" s="22" t="s">
        <v>182</v>
      </c>
      <c r="D18" s="3"/>
      <c r="E18" s="3"/>
      <c r="F18" s="3"/>
      <c r="G18" s="3"/>
      <c r="H18" s="3"/>
      <c r="I18" s="3"/>
      <c r="J18" s="3"/>
      <c r="K18" s="3"/>
      <c r="L18" s="17"/>
      <c r="M18" s="17" t="s">
        <v>208</v>
      </c>
      <c r="N18" s="3"/>
    </row>
    <row r="19" spans="1:14" ht="50.1" customHeight="1" x14ac:dyDescent="0.15">
      <c r="A19" s="1"/>
      <c r="B19" s="23"/>
      <c r="C19" s="115" t="s">
        <v>56</v>
      </c>
      <c r="D19" s="114" t="s">
        <v>65</v>
      </c>
      <c r="E19" s="114" t="s">
        <v>58</v>
      </c>
      <c r="F19" s="114" t="s">
        <v>59</v>
      </c>
      <c r="G19" s="114" t="s">
        <v>60</v>
      </c>
      <c r="H19" s="114" t="s">
        <v>61</v>
      </c>
      <c r="I19" s="114" t="s">
        <v>62</v>
      </c>
      <c r="J19" s="114" t="s">
        <v>63</v>
      </c>
      <c r="K19" s="114" t="s">
        <v>66</v>
      </c>
      <c r="L19" s="114" t="s">
        <v>67</v>
      </c>
      <c r="M19" s="114" t="s">
        <v>55</v>
      </c>
      <c r="N19" s="23"/>
    </row>
    <row r="20" spans="1:14" ht="26.25" customHeight="1" x14ac:dyDescent="0.15">
      <c r="A20" s="1"/>
      <c r="B20" s="23"/>
      <c r="C20" s="109" t="s">
        <v>188</v>
      </c>
      <c r="D20" s="110">
        <v>6600000</v>
      </c>
      <c r="E20" s="110">
        <v>2247690000</v>
      </c>
      <c r="F20" s="110">
        <v>767329000</v>
      </c>
      <c r="G20" s="110">
        <f>E20-F20</f>
        <v>1480361000</v>
      </c>
      <c r="H20" s="110">
        <v>420000000</v>
      </c>
      <c r="I20" s="112">
        <f>ROUND(D20/H20,5)</f>
        <v>1.5709999999999998E-2</v>
      </c>
      <c r="J20" s="110">
        <f>ROUND(G20*I20,1)</f>
        <v>23256471.300000001</v>
      </c>
      <c r="K20" s="110">
        <v>0</v>
      </c>
      <c r="L20" s="110">
        <f>D20-K20</f>
        <v>6600000</v>
      </c>
      <c r="M20" s="110">
        <v>6600000</v>
      </c>
      <c r="N20" s="23"/>
    </row>
    <row r="21" spans="1:14" ht="26.25" customHeight="1" x14ac:dyDescent="0.15">
      <c r="A21" s="1"/>
      <c r="B21" s="23"/>
      <c r="C21" s="109" t="s">
        <v>189</v>
      </c>
      <c r="D21" s="110">
        <v>6000000</v>
      </c>
      <c r="E21" s="110">
        <v>681150365</v>
      </c>
      <c r="F21" s="110">
        <v>88910611</v>
      </c>
      <c r="G21" s="110">
        <f t="shared" ref="G21:G42" si="5">E21-F21</f>
        <v>592239754</v>
      </c>
      <c r="H21" s="110">
        <v>700000000</v>
      </c>
      <c r="I21" s="112">
        <f t="shared" ref="I21:I42" si="6">ROUND(D21/H21,5)</f>
        <v>8.5699999999999995E-3</v>
      </c>
      <c r="J21" s="110">
        <f t="shared" ref="J21:J42" si="7">ROUND(G21*I21,1)</f>
        <v>5075494.7</v>
      </c>
      <c r="K21" s="110">
        <v>0</v>
      </c>
      <c r="L21" s="110">
        <f t="shared" ref="L21:L42" si="8">D21-K21</f>
        <v>6000000</v>
      </c>
      <c r="M21" s="110">
        <v>6000000</v>
      </c>
      <c r="N21" s="23"/>
    </row>
    <row r="22" spans="1:14" ht="26.25" customHeight="1" x14ac:dyDescent="0.15">
      <c r="A22" s="1"/>
      <c r="B22" s="23"/>
      <c r="C22" s="109" t="s">
        <v>190</v>
      </c>
      <c r="D22" s="110">
        <v>2100000</v>
      </c>
      <c r="E22" s="110">
        <v>4460257000</v>
      </c>
      <c r="F22" s="110">
        <v>4400908000</v>
      </c>
      <c r="G22" s="110">
        <f t="shared" si="5"/>
        <v>59349000</v>
      </c>
      <c r="H22" s="110">
        <v>96000000</v>
      </c>
      <c r="I22" s="112">
        <f t="shared" si="6"/>
        <v>2.188E-2</v>
      </c>
      <c r="J22" s="110">
        <f>ROUND(G22*I22,1)</f>
        <v>1298556.1000000001</v>
      </c>
      <c r="K22" s="110">
        <v>801443.87999999989</v>
      </c>
      <c r="L22" s="110">
        <f t="shared" si="8"/>
        <v>1298556.1200000001</v>
      </c>
      <c r="M22" s="110">
        <v>2100000</v>
      </c>
      <c r="N22" s="23"/>
    </row>
    <row r="23" spans="1:14" ht="26.25" customHeight="1" x14ac:dyDescent="0.15">
      <c r="A23" s="1"/>
      <c r="B23" s="23"/>
      <c r="C23" s="109" t="s">
        <v>191</v>
      </c>
      <c r="D23" s="110">
        <v>22535000</v>
      </c>
      <c r="E23" s="110">
        <v>395809703892</v>
      </c>
      <c r="F23" s="110">
        <v>348791934289</v>
      </c>
      <c r="G23" s="110">
        <f t="shared" si="5"/>
        <v>47017769603</v>
      </c>
      <c r="H23" s="110">
        <v>32510560000</v>
      </c>
      <c r="I23" s="112">
        <f>ROUND(D23/H23,5)</f>
        <v>6.8999999999999997E-4</v>
      </c>
      <c r="J23" s="110">
        <f>ROUND(G23*I23,1)</f>
        <v>32442261</v>
      </c>
      <c r="K23" s="110">
        <v>0</v>
      </c>
      <c r="L23" s="110">
        <f t="shared" si="8"/>
        <v>22535000</v>
      </c>
      <c r="M23" s="110">
        <v>22535000</v>
      </c>
      <c r="N23" s="23"/>
    </row>
    <row r="24" spans="1:14" ht="26.25" customHeight="1" x14ac:dyDescent="0.15">
      <c r="A24" s="1"/>
      <c r="B24" s="23"/>
      <c r="C24" s="109" t="s">
        <v>192</v>
      </c>
      <c r="D24" s="110">
        <v>1350000</v>
      </c>
      <c r="E24" s="110">
        <v>786967415</v>
      </c>
      <c r="F24" s="110">
        <v>402174772</v>
      </c>
      <c r="G24" s="110">
        <f t="shared" si="5"/>
        <v>384792643</v>
      </c>
      <c r="H24" s="110">
        <v>128200000</v>
      </c>
      <c r="I24" s="112">
        <f t="shared" si="6"/>
        <v>1.0529999999999999E-2</v>
      </c>
      <c r="J24" s="110">
        <f t="shared" si="7"/>
        <v>4051866.5</v>
      </c>
      <c r="K24" s="110">
        <v>0</v>
      </c>
      <c r="L24" s="110">
        <f t="shared" si="8"/>
        <v>1350000</v>
      </c>
      <c r="M24" s="110">
        <v>1350000</v>
      </c>
      <c r="N24" s="23"/>
    </row>
    <row r="25" spans="1:14" ht="26.25" customHeight="1" x14ac:dyDescent="0.15">
      <c r="A25" s="1"/>
      <c r="B25" s="23"/>
      <c r="C25" s="109" t="s">
        <v>193</v>
      </c>
      <c r="D25" s="110">
        <v>3750000</v>
      </c>
      <c r="E25" s="110">
        <v>8989851853</v>
      </c>
      <c r="F25" s="110">
        <v>3899254699</v>
      </c>
      <c r="G25" s="110">
        <f t="shared" si="5"/>
        <v>5090597154</v>
      </c>
      <c r="H25" s="110">
        <v>2821060000</v>
      </c>
      <c r="I25" s="112">
        <f t="shared" si="6"/>
        <v>1.33E-3</v>
      </c>
      <c r="J25" s="110">
        <f t="shared" si="7"/>
        <v>6770494.2000000002</v>
      </c>
      <c r="K25" s="110">
        <v>0</v>
      </c>
      <c r="L25" s="110">
        <f t="shared" si="8"/>
        <v>3750000</v>
      </c>
      <c r="M25" s="110">
        <v>3750000</v>
      </c>
      <c r="N25" s="23"/>
    </row>
    <row r="26" spans="1:14" ht="26.25" customHeight="1" x14ac:dyDescent="0.15">
      <c r="A26" s="1"/>
      <c r="B26" s="23"/>
      <c r="C26" s="109" t="s">
        <v>194</v>
      </c>
      <c r="D26" s="110">
        <v>5000000</v>
      </c>
      <c r="E26" s="110">
        <v>17038568004</v>
      </c>
      <c r="F26" s="110">
        <v>5604040192</v>
      </c>
      <c r="G26" s="110">
        <f t="shared" si="5"/>
        <v>11434527812</v>
      </c>
      <c r="H26" s="110">
        <v>1626500000</v>
      </c>
      <c r="I26" s="112">
        <f t="shared" si="6"/>
        <v>3.0699999999999998E-3</v>
      </c>
      <c r="J26" s="110">
        <f t="shared" si="7"/>
        <v>35104000.399999999</v>
      </c>
      <c r="K26" s="110">
        <v>0</v>
      </c>
      <c r="L26" s="110">
        <f t="shared" si="8"/>
        <v>5000000</v>
      </c>
      <c r="M26" s="110">
        <v>5000000</v>
      </c>
      <c r="N26" s="23"/>
    </row>
    <row r="27" spans="1:14" ht="26.25" customHeight="1" x14ac:dyDescent="0.15">
      <c r="A27" s="1"/>
      <c r="B27" s="23"/>
      <c r="C27" s="109" t="s">
        <v>195</v>
      </c>
      <c r="D27" s="110">
        <v>940000</v>
      </c>
      <c r="E27" s="110">
        <v>2563532138</v>
      </c>
      <c r="F27" s="110">
        <v>2225232855</v>
      </c>
      <c r="G27" s="110">
        <f t="shared" si="5"/>
        <v>338299283</v>
      </c>
      <c r="H27" s="110">
        <v>308539000</v>
      </c>
      <c r="I27" s="112">
        <f t="shared" si="6"/>
        <v>3.0500000000000002E-3</v>
      </c>
      <c r="J27" s="110">
        <f t="shared" si="7"/>
        <v>1031812.8</v>
      </c>
      <c r="K27" s="110">
        <v>0</v>
      </c>
      <c r="L27" s="110">
        <f t="shared" si="8"/>
        <v>940000</v>
      </c>
      <c r="M27" s="110">
        <v>940000</v>
      </c>
      <c r="N27" s="23"/>
    </row>
    <row r="28" spans="1:14" ht="26.25" customHeight="1" x14ac:dyDescent="0.15">
      <c r="A28" s="1"/>
      <c r="B28" s="23"/>
      <c r="C28" s="109" t="s">
        <v>196</v>
      </c>
      <c r="D28" s="110">
        <v>1680000</v>
      </c>
      <c r="E28" s="110">
        <v>1333589744</v>
      </c>
      <c r="F28" s="110">
        <v>216842201</v>
      </c>
      <c r="G28" s="110">
        <f t="shared" si="5"/>
        <v>1116747543</v>
      </c>
      <c r="H28" s="110">
        <v>856728000</v>
      </c>
      <c r="I28" s="112">
        <f t="shared" si="6"/>
        <v>1.9599999999999999E-3</v>
      </c>
      <c r="J28" s="110">
        <f t="shared" si="7"/>
        <v>2188825.2000000002</v>
      </c>
      <c r="K28" s="110">
        <v>0</v>
      </c>
      <c r="L28" s="110">
        <f t="shared" si="8"/>
        <v>1680000</v>
      </c>
      <c r="M28" s="110">
        <v>1680000</v>
      </c>
      <c r="N28" s="23"/>
    </row>
    <row r="29" spans="1:14" ht="26.25" customHeight="1" x14ac:dyDescent="0.15">
      <c r="A29" s="1"/>
      <c r="B29" s="23"/>
      <c r="C29" s="109" t="s">
        <v>197</v>
      </c>
      <c r="D29" s="110">
        <v>4030000</v>
      </c>
      <c r="E29" s="110">
        <v>833796374</v>
      </c>
      <c r="F29" s="110">
        <v>65511180</v>
      </c>
      <c r="G29" s="110">
        <f t="shared" si="5"/>
        <v>768285194</v>
      </c>
      <c r="H29" s="110">
        <v>500000000</v>
      </c>
      <c r="I29" s="112">
        <f t="shared" si="6"/>
        <v>8.0599999999999995E-3</v>
      </c>
      <c r="J29" s="110">
        <f t="shared" si="7"/>
        <v>6192378.7000000002</v>
      </c>
      <c r="K29" s="110">
        <v>0</v>
      </c>
      <c r="L29" s="110">
        <f t="shared" si="8"/>
        <v>4030000</v>
      </c>
      <c r="M29" s="110">
        <v>4030000</v>
      </c>
      <c r="N29" s="23"/>
    </row>
    <row r="30" spans="1:14" ht="26.25" customHeight="1" x14ac:dyDescent="0.15">
      <c r="A30" s="1"/>
      <c r="B30" s="23"/>
      <c r="C30" s="174" t="s">
        <v>211</v>
      </c>
      <c r="D30" s="110">
        <v>146000</v>
      </c>
      <c r="E30" s="110">
        <v>14695097282</v>
      </c>
      <c r="F30" s="110">
        <v>11539417212</v>
      </c>
      <c r="G30" s="110">
        <f t="shared" si="5"/>
        <v>3155680070</v>
      </c>
      <c r="H30" s="110">
        <v>991100562</v>
      </c>
      <c r="I30" s="112">
        <f t="shared" ref="I30" si="9">ROUND(D30/H30,5)</f>
        <v>1.4999999999999999E-4</v>
      </c>
      <c r="J30" s="110">
        <f t="shared" ref="J30" si="10">ROUND(G30*I30,1)</f>
        <v>473352</v>
      </c>
      <c r="K30" s="110">
        <v>0</v>
      </c>
      <c r="L30" s="110">
        <f t="shared" si="8"/>
        <v>146000</v>
      </c>
      <c r="M30" s="110">
        <v>146000</v>
      </c>
      <c r="N30" s="23"/>
    </row>
    <row r="31" spans="1:14" ht="26.25" customHeight="1" x14ac:dyDescent="0.15">
      <c r="A31" s="1"/>
      <c r="B31" s="23"/>
      <c r="C31" s="174" t="s">
        <v>198</v>
      </c>
      <c r="D31" s="110">
        <v>300000</v>
      </c>
      <c r="E31" s="110">
        <v>734912725</v>
      </c>
      <c r="F31" s="110">
        <v>9679024</v>
      </c>
      <c r="G31" s="110">
        <f t="shared" si="5"/>
        <v>725233701</v>
      </c>
      <c r="H31" s="110">
        <v>693000000</v>
      </c>
      <c r="I31" s="112">
        <f t="shared" si="6"/>
        <v>4.2999999999999999E-4</v>
      </c>
      <c r="J31" s="110">
        <f t="shared" si="7"/>
        <v>311850.5</v>
      </c>
      <c r="K31" s="110">
        <v>0</v>
      </c>
      <c r="L31" s="110">
        <f t="shared" si="8"/>
        <v>300000</v>
      </c>
      <c r="M31" s="110">
        <v>300000</v>
      </c>
      <c r="N31" s="23"/>
    </row>
    <row r="32" spans="1:14" ht="26.25" customHeight="1" x14ac:dyDescent="0.15">
      <c r="A32" s="1"/>
      <c r="B32" s="23"/>
      <c r="C32" s="174" t="s">
        <v>210</v>
      </c>
      <c r="D32" s="110">
        <v>500000</v>
      </c>
      <c r="E32" s="110">
        <v>1217423231</v>
      </c>
      <c r="F32" s="110">
        <v>21645296</v>
      </c>
      <c r="G32" s="110">
        <f t="shared" si="5"/>
        <v>1195777935</v>
      </c>
      <c r="H32" s="110">
        <v>1190341215</v>
      </c>
      <c r="I32" s="112">
        <f t="shared" si="6"/>
        <v>4.2000000000000002E-4</v>
      </c>
      <c r="J32" s="110">
        <f t="shared" si="7"/>
        <v>502226.7</v>
      </c>
      <c r="K32" s="110">
        <v>0</v>
      </c>
      <c r="L32" s="110">
        <f t="shared" si="8"/>
        <v>500000</v>
      </c>
      <c r="M32" s="110">
        <v>500000</v>
      </c>
      <c r="N32" s="23"/>
    </row>
    <row r="33" spans="1:14" ht="26.25" customHeight="1" x14ac:dyDescent="0.15">
      <c r="A33" s="1"/>
      <c r="B33" s="23"/>
      <c r="C33" s="174" t="s">
        <v>199</v>
      </c>
      <c r="D33" s="110">
        <v>390000</v>
      </c>
      <c r="E33" s="110">
        <v>427835866</v>
      </c>
      <c r="F33" s="110">
        <v>375773989</v>
      </c>
      <c r="G33" s="110">
        <f t="shared" si="5"/>
        <v>52061877</v>
      </c>
      <c r="H33" s="110">
        <v>50420000</v>
      </c>
      <c r="I33" s="112">
        <f t="shared" si="6"/>
        <v>7.7400000000000004E-3</v>
      </c>
      <c r="J33" s="110">
        <f t="shared" si="7"/>
        <v>402958.9</v>
      </c>
      <c r="K33" s="110">
        <v>0</v>
      </c>
      <c r="L33" s="110">
        <f t="shared" si="8"/>
        <v>390000</v>
      </c>
      <c r="M33" s="110">
        <v>390000</v>
      </c>
      <c r="N33" s="23"/>
    </row>
    <row r="34" spans="1:14" ht="26.25" customHeight="1" x14ac:dyDescent="0.15">
      <c r="A34" s="1"/>
      <c r="B34" s="23"/>
      <c r="C34" s="174" t="s">
        <v>200</v>
      </c>
      <c r="D34" s="110">
        <v>1700000</v>
      </c>
      <c r="E34" s="110">
        <v>3904600</v>
      </c>
      <c r="F34" s="110">
        <v>0</v>
      </c>
      <c r="G34" s="110">
        <f t="shared" si="5"/>
        <v>3904600</v>
      </c>
      <c r="H34" s="110">
        <v>1700000</v>
      </c>
      <c r="I34" s="112">
        <f t="shared" si="6"/>
        <v>1</v>
      </c>
      <c r="J34" s="110">
        <f t="shared" si="7"/>
        <v>3904600</v>
      </c>
      <c r="K34" s="110">
        <v>0</v>
      </c>
      <c r="L34" s="110">
        <f t="shared" si="8"/>
        <v>1700000</v>
      </c>
      <c r="M34" s="110">
        <v>1700000</v>
      </c>
      <c r="N34" s="23"/>
    </row>
    <row r="35" spans="1:14" ht="26.25" customHeight="1" x14ac:dyDescent="0.15">
      <c r="A35" s="1"/>
      <c r="B35" s="23"/>
      <c r="C35" s="174" t="s">
        <v>201</v>
      </c>
      <c r="D35" s="110">
        <v>200000</v>
      </c>
      <c r="E35" s="110">
        <v>3805931333</v>
      </c>
      <c r="F35" s="110">
        <v>1258425596</v>
      </c>
      <c r="G35" s="110">
        <f t="shared" si="5"/>
        <v>2547505737</v>
      </c>
      <c r="H35" s="110">
        <v>629040000</v>
      </c>
      <c r="I35" s="112">
        <f t="shared" si="6"/>
        <v>3.2000000000000003E-4</v>
      </c>
      <c r="J35" s="110">
        <f t="shared" si="7"/>
        <v>815201.8</v>
      </c>
      <c r="K35" s="110">
        <v>0</v>
      </c>
      <c r="L35" s="110">
        <f t="shared" si="8"/>
        <v>200000</v>
      </c>
      <c r="M35" s="110">
        <v>200000</v>
      </c>
      <c r="N35" s="23"/>
    </row>
    <row r="36" spans="1:14" ht="26.25" customHeight="1" x14ac:dyDescent="0.15">
      <c r="A36" s="1"/>
      <c r="B36" s="23"/>
      <c r="C36" s="174" t="s">
        <v>202</v>
      </c>
      <c r="D36" s="110">
        <v>1528000</v>
      </c>
      <c r="E36" s="110">
        <v>2615107566</v>
      </c>
      <c r="F36" s="110">
        <v>42027649</v>
      </c>
      <c r="G36" s="110">
        <f t="shared" si="5"/>
        <v>2573079917</v>
      </c>
      <c r="H36" s="110">
        <v>1050000000</v>
      </c>
      <c r="I36" s="112">
        <f t="shared" si="6"/>
        <v>1.4599999999999999E-3</v>
      </c>
      <c r="J36" s="110">
        <f t="shared" si="7"/>
        <v>3756696.7</v>
      </c>
      <c r="K36" s="110">
        <v>0</v>
      </c>
      <c r="L36" s="110">
        <f t="shared" si="8"/>
        <v>1528000</v>
      </c>
      <c r="M36" s="110">
        <v>1528000</v>
      </c>
      <c r="N36" s="23"/>
    </row>
    <row r="37" spans="1:14" ht="26.25" customHeight="1" x14ac:dyDescent="0.15">
      <c r="A37" s="1"/>
      <c r="B37" s="23"/>
      <c r="C37" s="174" t="s">
        <v>203</v>
      </c>
      <c r="D37" s="110">
        <v>233000</v>
      </c>
      <c r="E37" s="110">
        <v>4390991731</v>
      </c>
      <c r="F37" s="110">
        <v>2068619363</v>
      </c>
      <c r="G37" s="110">
        <f t="shared" si="5"/>
        <v>2322372368</v>
      </c>
      <c r="H37" s="110">
        <v>105000000</v>
      </c>
      <c r="I37" s="112">
        <f t="shared" si="6"/>
        <v>2.2200000000000002E-3</v>
      </c>
      <c r="J37" s="110">
        <f t="shared" si="7"/>
        <v>5155666.7</v>
      </c>
      <c r="K37" s="110">
        <v>0</v>
      </c>
      <c r="L37" s="110">
        <f t="shared" si="8"/>
        <v>233000</v>
      </c>
      <c r="M37" s="110">
        <v>233000</v>
      </c>
      <c r="N37" s="23"/>
    </row>
    <row r="38" spans="1:14" ht="26.25" customHeight="1" x14ac:dyDescent="0.15">
      <c r="A38" s="1"/>
      <c r="B38" s="23"/>
      <c r="C38" s="174" t="s">
        <v>212</v>
      </c>
      <c r="D38" s="110">
        <v>779000</v>
      </c>
      <c r="E38" s="110">
        <v>14695097282</v>
      </c>
      <c r="F38" s="110">
        <v>11539417212</v>
      </c>
      <c r="G38" s="110">
        <f t="shared" si="5"/>
        <v>3155680070</v>
      </c>
      <c r="H38" s="110">
        <v>111138324</v>
      </c>
      <c r="I38" s="112">
        <f t="shared" ref="I38" si="11">ROUND(D38/H38,5)</f>
        <v>7.0099999999999997E-3</v>
      </c>
      <c r="J38" s="110">
        <f t="shared" ref="J38" si="12">ROUND(G38*I38,1)</f>
        <v>22121317.300000001</v>
      </c>
      <c r="K38" s="110">
        <v>0</v>
      </c>
      <c r="L38" s="110">
        <f t="shared" si="8"/>
        <v>779000</v>
      </c>
      <c r="M38" s="110">
        <v>779000</v>
      </c>
      <c r="N38" s="23"/>
    </row>
    <row r="39" spans="1:14" ht="26.25" customHeight="1" x14ac:dyDescent="0.15">
      <c r="A39" s="1"/>
      <c r="B39" s="23"/>
      <c r="C39" s="109" t="s">
        <v>204</v>
      </c>
      <c r="D39" s="110">
        <v>1744000</v>
      </c>
      <c r="E39" s="110">
        <v>1948057710</v>
      </c>
      <c r="F39" s="110">
        <v>14627466</v>
      </c>
      <c r="G39" s="110">
        <f t="shared" si="5"/>
        <v>1933430244</v>
      </c>
      <c r="H39" s="110">
        <v>1913459049</v>
      </c>
      <c r="I39" s="112">
        <f t="shared" si="6"/>
        <v>9.1E-4</v>
      </c>
      <c r="J39" s="110">
        <f t="shared" si="7"/>
        <v>1759421.5</v>
      </c>
      <c r="K39" s="110">
        <v>0</v>
      </c>
      <c r="L39" s="110">
        <f t="shared" si="8"/>
        <v>1744000</v>
      </c>
      <c r="M39" s="110">
        <v>1744000</v>
      </c>
      <c r="N39" s="23"/>
    </row>
    <row r="40" spans="1:14" ht="26.25" customHeight="1" x14ac:dyDescent="0.15">
      <c r="A40" s="1"/>
      <c r="B40" s="23"/>
      <c r="C40" s="109" t="s">
        <v>205</v>
      </c>
      <c r="D40" s="110">
        <v>6603000</v>
      </c>
      <c r="E40" s="110">
        <v>1833695977</v>
      </c>
      <c r="F40" s="110">
        <v>6233519</v>
      </c>
      <c r="G40" s="110">
        <f t="shared" si="5"/>
        <v>1827462458</v>
      </c>
      <c r="H40" s="110">
        <v>1486448000</v>
      </c>
      <c r="I40" s="112">
        <f t="shared" si="6"/>
        <v>4.4400000000000004E-3</v>
      </c>
      <c r="J40" s="110">
        <f t="shared" si="7"/>
        <v>8113933.2999999998</v>
      </c>
      <c r="K40" s="110">
        <v>0</v>
      </c>
      <c r="L40" s="110">
        <f t="shared" si="8"/>
        <v>6603000</v>
      </c>
      <c r="M40" s="110">
        <v>6603000</v>
      </c>
      <c r="N40" s="23"/>
    </row>
    <row r="41" spans="1:14" ht="26.25" customHeight="1" x14ac:dyDescent="0.15">
      <c r="A41" s="1"/>
      <c r="B41" s="23"/>
      <c r="C41" s="109" t="s">
        <v>206</v>
      </c>
      <c r="D41" s="110">
        <v>1217000</v>
      </c>
      <c r="E41" s="110">
        <v>111102831</v>
      </c>
      <c r="F41" s="110">
        <v>991035</v>
      </c>
      <c r="G41" s="110">
        <f t="shared" si="5"/>
        <v>110111796</v>
      </c>
      <c r="H41" s="110">
        <v>100000000</v>
      </c>
      <c r="I41" s="112">
        <f t="shared" si="6"/>
        <v>1.217E-2</v>
      </c>
      <c r="J41" s="110">
        <f t="shared" si="7"/>
        <v>1340060.6000000001</v>
      </c>
      <c r="K41" s="110">
        <v>0</v>
      </c>
      <c r="L41" s="110">
        <f t="shared" si="8"/>
        <v>1217000</v>
      </c>
      <c r="M41" s="110">
        <v>1217000</v>
      </c>
      <c r="N41" s="23"/>
    </row>
    <row r="42" spans="1:14" ht="26.25" customHeight="1" x14ac:dyDescent="0.15">
      <c r="A42" s="1"/>
      <c r="B42" s="23"/>
      <c r="C42" s="109" t="s">
        <v>207</v>
      </c>
      <c r="D42" s="110">
        <v>5100000</v>
      </c>
      <c r="E42" s="110">
        <v>24786267000000</v>
      </c>
      <c r="F42" s="110">
        <v>24545185000000</v>
      </c>
      <c r="G42" s="110">
        <f t="shared" si="5"/>
        <v>241082000000</v>
      </c>
      <c r="H42" s="110">
        <v>16602100000</v>
      </c>
      <c r="I42" s="112">
        <f t="shared" si="6"/>
        <v>3.1E-4</v>
      </c>
      <c r="J42" s="110">
        <f t="shared" si="7"/>
        <v>74735420</v>
      </c>
      <c r="K42" s="110">
        <v>0</v>
      </c>
      <c r="L42" s="110">
        <f t="shared" si="8"/>
        <v>5100000</v>
      </c>
      <c r="M42" s="110">
        <v>5100000</v>
      </c>
      <c r="N42" s="23"/>
    </row>
    <row r="43" spans="1:14" ht="37.5" customHeight="1" x14ac:dyDescent="0.15">
      <c r="A43" s="1"/>
      <c r="B43" s="23"/>
      <c r="C43" s="115" t="s">
        <v>9</v>
      </c>
      <c r="D43" s="110">
        <f>SUM(D20:D42)</f>
        <v>74425000</v>
      </c>
      <c r="E43" s="110">
        <f t="shared" ref="E43:H43" si="13">SUM(E20:E42)</f>
        <v>25267491264919</v>
      </c>
      <c r="F43" s="110">
        <f t="shared" si="13"/>
        <v>24938523995160</v>
      </c>
      <c r="G43" s="110">
        <f t="shared" si="13"/>
        <v>328967269759</v>
      </c>
      <c r="H43" s="110">
        <f t="shared" si="13"/>
        <v>64891334150</v>
      </c>
      <c r="I43" s="111"/>
      <c r="J43" s="110"/>
      <c r="K43" s="110">
        <f>SUM(K20:K42)</f>
        <v>801443.87999999989</v>
      </c>
      <c r="L43" s="110">
        <f>SUM(L20:L42)</f>
        <v>73623556.120000005</v>
      </c>
      <c r="M43" s="110">
        <f>SUM(M20:M42)</f>
        <v>74425000</v>
      </c>
      <c r="N43" s="23"/>
    </row>
    <row r="44" spans="1:14" ht="7.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6.75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32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1" width="1.25" customWidth="1"/>
    <col min="2" max="2" width="3.25" customWidth="1"/>
    <col min="3" max="3" width="23.5" customWidth="1"/>
    <col min="4" max="9" width="13.75" customWidth="1"/>
    <col min="10" max="10" width="10.75" hidden="1" customWidth="1"/>
    <col min="11" max="11" width="0.75" customWidth="1"/>
    <col min="12" max="12" width="0.375" customWidth="1"/>
  </cols>
  <sheetData>
    <row r="1" spans="2:11" ht="37.5" customHeight="1" x14ac:dyDescent="0.15"/>
    <row r="2" spans="2:11" ht="18.75" customHeight="1" x14ac:dyDescent="0.15">
      <c r="B2" s="3"/>
      <c r="C2" s="26" t="s">
        <v>289</v>
      </c>
      <c r="D2" s="27"/>
      <c r="E2" s="27"/>
      <c r="F2" s="27"/>
      <c r="G2" s="27"/>
      <c r="H2" s="27"/>
      <c r="I2" s="28" t="s">
        <v>229</v>
      </c>
      <c r="J2" s="3"/>
      <c r="K2" s="3"/>
    </row>
    <row r="3" spans="2:11" s="1" customFormat="1" ht="17.45" customHeight="1" x14ac:dyDescent="0.15">
      <c r="B3" s="23"/>
      <c r="C3" s="219" t="s">
        <v>68</v>
      </c>
      <c r="D3" s="220" t="s">
        <v>7</v>
      </c>
      <c r="E3" s="220" t="s">
        <v>5</v>
      </c>
      <c r="F3" s="220" t="s">
        <v>3</v>
      </c>
      <c r="G3" s="220" t="s">
        <v>4</v>
      </c>
      <c r="H3" s="222" t="s">
        <v>69</v>
      </c>
      <c r="I3" s="217" t="s">
        <v>70</v>
      </c>
      <c r="J3" s="30" t="s">
        <v>9</v>
      </c>
      <c r="K3" s="23"/>
    </row>
    <row r="4" spans="2:11" s="33" customFormat="1" ht="17.45" customHeight="1" x14ac:dyDescent="0.15">
      <c r="B4" s="24"/>
      <c r="C4" s="219"/>
      <c r="D4" s="221"/>
      <c r="E4" s="221"/>
      <c r="F4" s="221"/>
      <c r="G4" s="221"/>
      <c r="H4" s="221"/>
      <c r="I4" s="218"/>
      <c r="J4" s="32"/>
      <c r="K4" s="24"/>
    </row>
    <row r="5" spans="2:11" s="33" customFormat="1" ht="26.25" customHeight="1" x14ac:dyDescent="0.15">
      <c r="B5" s="24"/>
      <c r="C5" s="34" t="s">
        <v>253</v>
      </c>
      <c r="D5" s="139">
        <v>492642204</v>
      </c>
      <c r="E5" s="139"/>
      <c r="F5" s="139">
        <v>155657796</v>
      </c>
      <c r="G5" s="139"/>
      <c r="H5" s="139">
        <f>SUM(D5:G5)</f>
        <v>648300000</v>
      </c>
      <c r="I5" s="141">
        <v>648300000</v>
      </c>
      <c r="J5" s="138"/>
      <c r="K5" s="24"/>
    </row>
    <row r="6" spans="2:11" s="1" customFormat="1" ht="26.25" customHeight="1" x14ac:dyDescent="0.15">
      <c r="B6" s="23"/>
      <c r="C6" s="134" t="s">
        <v>230</v>
      </c>
      <c r="D6" s="136">
        <v>30728570</v>
      </c>
      <c r="E6" s="35"/>
      <c r="F6" s="35"/>
      <c r="G6" s="35"/>
      <c r="H6" s="137">
        <f>SUM(D6:G6)</f>
        <v>30728570</v>
      </c>
      <c r="I6" s="136">
        <v>30729000</v>
      </c>
      <c r="J6" s="36"/>
      <c r="K6" s="23"/>
    </row>
    <row r="7" spans="2:11" s="1" customFormat="1" ht="26.25" customHeight="1" x14ac:dyDescent="0.15">
      <c r="B7" s="23"/>
      <c r="C7" s="134" t="s">
        <v>231</v>
      </c>
      <c r="D7" s="136">
        <f>689164-E7</f>
        <v>239164</v>
      </c>
      <c r="E7" s="136">
        <v>450000</v>
      </c>
      <c r="F7" s="35"/>
      <c r="G7" s="35"/>
      <c r="H7" s="137">
        <f t="shared" ref="H7:H27" si="0">SUM(D7:G7)</f>
        <v>689164</v>
      </c>
      <c r="I7" s="136">
        <v>689000</v>
      </c>
      <c r="J7" s="36"/>
      <c r="K7" s="23"/>
    </row>
    <row r="8" spans="2:11" s="1" customFormat="1" ht="26.25" customHeight="1" x14ac:dyDescent="0.15">
      <c r="B8" s="23"/>
      <c r="C8" s="134" t="s">
        <v>232</v>
      </c>
      <c r="D8" s="136">
        <v>1188403</v>
      </c>
      <c r="E8" s="35"/>
      <c r="F8" s="35"/>
      <c r="G8" s="35"/>
      <c r="H8" s="137">
        <f t="shared" si="0"/>
        <v>1188403</v>
      </c>
      <c r="I8" s="136">
        <v>1188000</v>
      </c>
      <c r="J8" s="36"/>
      <c r="K8" s="23"/>
    </row>
    <row r="9" spans="2:11" s="1" customFormat="1" ht="26.25" customHeight="1" x14ac:dyDescent="0.15">
      <c r="B9" s="23"/>
      <c r="C9" s="134" t="s">
        <v>233</v>
      </c>
      <c r="D9" s="136">
        <v>1034009139</v>
      </c>
      <c r="E9" s="35"/>
      <c r="F9" s="35"/>
      <c r="G9" s="35"/>
      <c r="H9" s="137">
        <f t="shared" si="0"/>
        <v>1034009139</v>
      </c>
      <c r="I9" s="136">
        <v>1034009000</v>
      </c>
      <c r="J9" s="36"/>
      <c r="K9" s="23"/>
    </row>
    <row r="10" spans="2:11" s="1" customFormat="1" ht="26.25" customHeight="1" x14ac:dyDescent="0.15">
      <c r="B10" s="23"/>
      <c r="C10" s="134" t="s">
        <v>234</v>
      </c>
      <c r="D10" s="136">
        <v>14758822</v>
      </c>
      <c r="E10" s="35"/>
      <c r="F10" s="35"/>
      <c r="G10" s="35"/>
      <c r="H10" s="137">
        <f t="shared" si="0"/>
        <v>14758822</v>
      </c>
      <c r="I10" s="136">
        <v>14759000</v>
      </c>
      <c r="J10" s="36"/>
      <c r="K10" s="23"/>
    </row>
    <row r="11" spans="2:11" s="1" customFormat="1" ht="26.25" customHeight="1" x14ac:dyDescent="0.15">
      <c r="B11" s="23"/>
      <c r="C11" s="134" t="s">
        <v>235</v>
      </c>
      <c r="D11" s="136">
        <v>2983282</v>
      </c>
      <c r="E11" s="35"/>
      <c r="F11" s="35"/>
      <c r="G11" s="35"/>
      <c r="H11" s="137">
        <f t="shared" si="0"/>
        <v>2983282</v>
      </c>
      <c r="I11" s="136">
        <v>2983000</v>
      </c>
      <c r="J11" s="36"/>
      <c r="K11" s="23"/>
    </row>
    <row r="12" spans="2:11" s="1" customFormat="1" ht="26.25" customHeight="1" x14ac:dyDescent="0.15">
      <c r="B12" s="23"/>
      <c r="C12" s="134" t="s">
        <v>236</v>
      </c>
      <c r="D12" s="136">
        <v>10663840</v>
      </c>
      <c r="E12" s="35"/>
      <c r="F12" s="35"/>
      <c r="G12" s="35"/>
      <c r="H12" s="137">
        <f t="shared" si="0"/>
        <v>10663840</v>
      </c>
      <c r="I12" s="136">
        <v>10664000</v>
      </c>
      <c r="J12" s="36"/>
      <c r="K12" s="23"/>
    </row>
    <row r="13" spans="2:11" s="1" customFormat="1" ht="26.25" customHeight="1" x14ac:dyDescent="0.15">
      <c r="B13" s="23"/>
      <c r="C13" s="134" t="s">
        <v>237</v>
      </c>
      <c r="D13" s="136">
        <v>1467319</v>
      </c>
      <c r="E13" s="35"/>
      <c r="F13" s="35"/>
      <c r="G13" s="35"/>
      <c r="H13" s="137">
        <f t="shared" si="0"/>
        <v>1467319</v>
      </c>
      <c r="I13" s="136">
        <v>1467000</v>
      </c>
      <c r="J13" s="36"/>
      <c r="K13" s="23"/>
    </row>
    <row r="14" spans="2:11" s="1" customFormat="1" ht="26.25" customHeight="1" x14ac:dyDescent="0.15">
      <c r="B14" s="23"/>
      <c r="C14" s="134" t="s">
        <v>238</v>
      </c>
      <c r="D14" s="171">
        <v>40415973</v>
      </c>
      <c r="E14" s="35"/>
      <c r="F14" s="35"/>
      <c r="G14" s="35"/>
      <c r="H14" s="137">
        <f t="shared" si="0"/>
        <v>40415973</v>
      </c>
      <c r="I14" s="136">
        <v>40416000</v>
      </c>
      <c r="J14" s="36"/>
      <c r="K14" s="23"/>
    </row>
    <row r="15" spans="2:11" s="1" customFormat="1" ht="26.25" customHeight="1" x14ac:dyDescent="0.15">
      <c r="B15" s="23"/>
      <c r="C15" s="134" t="s">
        <v>239</v>
      </c>
      <c r="D15" s="125">
        <v>70000000</v>
      </c>
      <c r="E15" s="37"/>
      <c r="F15" s="37"/>
      <c r="G15" s="37"/>
      <c r="H15" s="167">
        <f t="shared" si="0"/>
        <v>70000000</v>
      </c>
      <c r="I15" s="125">
        <v>70000000</v>
      </c>
      <c r="J15" s="36"/>
      <c r="K15" s="23"/>
    </row>
    <row r="16" spans="2:11" s="1" customFormat="1" ht="26.25" customHeight="1" x14ac:dyDescent="0.15">
      <c r="B16" s="23"/>
      <c r="C16" s="134" t="s">
        <v>240</v>
      </c>
      <c r="D16" s="136">
        <v>5132261</v>
      </c>
      <c r="E16" s="35"/>
      <c r="F16" s="35"/>
      <c r="G16" s="35"/>
      <c r="H16" s="137">
        <f t="shared" si="0"/>
        <v>5132261</v>
      </c>
      <c r="I16" s="136">
        <v>5132000</v>
      </c>
      <c r="J16" s="36"/>
      <c r="K16" s="23"/>
    </row>
    <row r="17" spans="2:11" s="1" customFormat="1" ht="26.25" customHeight="1" x14ac:dyDescent="0.15">
      <c r="B17" s="23"/>
      <c r="C17" s="134" t="s">
        <v>241</v>
      </c>
      <c r="D17" s="171">
        <v>15678511</v>
      </c>
      <c r="E17" s="35"/>
      <c r="F17" s="35"/>
      <c r="G17" s="35"/>
      <c r="H17" s="137">
        <f t="shared" si="0"/>
        <v>15678511</v>
      </c>
      <c r="I17" s="136">
        <v>15679000</v>
      </c>
      <c r="J17" s="36"/>
      <c r="K17" s="23"/>
    </row>
    <row r="18" spans="2:11" s="1" customFormat="1" ht="26.25" customHeight="1" x14ac:dyDescent="0.15">
      <c r="B18" s="23"/>
      <c r="C18" s="134" t="s">
        <v>242</v>
      </c>
      <c r="D18" s="136">
        <v>5000737</v>
      </c>
      <c r="E18" s="35"/>
      <c r="F18" s="35"/>
      <c r="G18" s="35"/>
      <c r="H18" s="137">
        <f t="shared" si="0"/>
        <v>5000737</v>
      </c>
      <c r="I18" s="136">
        <v>5001000</v>
      </c>
      <c r="J18" s="36"/>
      <c r="K18" s="23"/>
    </row>
    <row r="19" spans="2:11" s="1" customFormat="1" ht="26.25" customHeight="1" x14ac:dyDescent="0.15">
      <c r="B19" s="23"/>
      <c r="C19" s="134" t="s">
        <v>243</v>
      </c>
      <c r="D19" s="125">
        <v>3035663</v>
      </c>
      <c r="E19" s="37"/>
      <c r="F19" s="37"/>
      <c r="G19" s="37"/>
      <c r="H19" s="167">
        <f t="shared" si="0"/>
        <v>3035663</v>
      </c>
      <c r="I19" s="125">
        <v>3036000</v>
      </c>
      <c r="J19" s="36"/>
      <c r="K19" s="23"/>
    </row>
    <row r="20" spans="2:11" s="1" customFormat="1" ht="26.25" customHeight="1" x14ac:dyDescent="0.15">
      <c r="B20" s="23"/>
      <c r="C20" s="134" t="s">
        <v>244</v>
      </c>
      <c r="D20" s="136">
        <v>6539729</v>
      </c>
      <c r="E20" s="35"/>
      <c r="F20" s="35"/>
      <c r="G20" s="35"/>
      <c r="H20" s="137">
        <f t="shared" si="0"/>
        <v>6539729</v>
      </c>
      <c r="I20" s="136">
        <v>6540000</v>
      </c>
      <c r="J20" s="36"/>
      <c r="K20" s="23"/>
    </row>
    <row r="21" spans="2:11" s="1" customFormat="1" ht="26.25" customHeight="1" x14ac:dyDescent="0.15">
      <c r="B21" s="23"/>
      <c r="C21" s="134" t="s">
        <v>245</v>
      </c>
      <c r="D21" s="136">
        <v>23585964</v>
      </c>
      <c r="E21" s="50"/>
      <c r="F21" s="50"/>
      <c r="G21" s="50"/>
      <c r="H21" s="137">
        <f t="shared" si="0"/>
        <v>23585964</v>
      </c>
      <c r="I21" s="126">
        <v>23586000</v>
      </c>
      <c r="J21" s="36"/>
      <c r="K21" s="23"/>
    </row>
    <row r="22" spans="2:11" s="1" customFormat="1" ht="26.25" customHeight="1" x14ac:dyDescent="0.15">
      <c r="B22" s="23"/>
      <c r="C22" s="134" t="s">
        <v>246</v>
      </c>
      <c r="D22" s="136">
        <v>7304</v>
      </c>
      <c r="E22" s="50"/>
      <c r="F22" s="50"/>
      <c r="G22" s="50"/>
      <c r="H22" s="137">
        <f t="shared" si="0"/>
        <v>7304</v>
      </c>
      <c r="I22" s="126">
        <v>7000</v>
      </c>
      <c r="J22" s="36"/>
      <c r="K22" s="23"/>
    </row>
    <row r="23" spans="2:11" s="1" customFormat="1" ht="26.25" customHeight="1" x14ac:dyDescent="0.15">
      <c r="B23" s="23"/>
      <c r="C23" s="134" t="s">
        <v>247</v>
      </c>
      <c r="D23" s="136">
        <v>53942175</v>
      </c>
      <c r="E23" s="50"/>
      <c r="F23" s="50"/>
      <c r="G23" s="50"/>
      <c r="H23" s="137">
        <f t="shared" si="0"/>
        <v>53942175</v>
      </c>
      <c r="I23" s="126">
        <v>53942000</v>
      </c>
      <c r="J23" s="36"/>
      <c r="K23" s="23"/>
    </row>
    <row r="24" spans="2:11" s="1" customFormat="1" ht="26.25" customHeight="1" x14ac:dyDescent="0.15">
      <c r="B24" s="23"/>
      <c r="C24" s="134" t="s">
        <v>248</v>
      </c>
      <c r="D24" s="136">
        <v>15271960</v>
      </c>
      <c r="E24" s="50"/>
      <c r="F24" s="50"/>
      <c r="G24" s="50"/>
      <c r="H24" s="137">
        <f t="shared" si="0"/>
        <v>15271960</v>
      </c>
      <c r="I24" s="126">
        <v>15272000</v>
      </c>
      <c r="J24" s="36"/>
      <c r="K24" s="23"/>
    </row>
    <row r="25" spans="2:11" s="1" customFormat="1" ht="26.25" customHeight="1" x14ac:dyDescent="0.15">
      <c r="B25" s="23"/>
      <c r="C25" s="134" t="s">
        <v>249</v>
      </c>
      <c r="D25" s="136">
        <v>47008873</v>
      </c>
      <c r="E25" s="50"/>
      <c r="F25" s="50"/>
      <c r="G25" s="50"/>
      <c r="H25" s="137">
        <f t="shared" si="0"/>
        <v>47008873</v>
      </c>
      <c r="I25" s="126">
        <v>47009000</v>
      </c>
      <c r="J25" s="36"/>
      <c r="K25" s="23"/>
    </row>
    <row r="26" spans="2:11" s="1" customFormat="1" ht="26.25" customHeight="1" x14ac:dyDescent="0.15">
      <c r="B26" s="23"/>
      <c r="C26" s="134" t="s">
        <v>250</v>
      </c>
      <c r="D26" s="171">
        <v>9794101</v>
      </c>
      <c r="E26" s="50"/>
      <c r="F26" s="50"/>
      <c r="G26" s="50"/>
      <c r="H26" s="137">
        <f t="shared" si="0"/>
        <v>9794101</v>
      </c>
      <c r="I26" s="126">
        <v>9794000</v>
      </c>
      <c r="J26" s="36"/>
      <c r="K26" s="23"/>
    </row>
    <row r="27" spans="2:11" s="1" customFormat="1" ht="26.25" customHeight="1" x14ac:dyDescent="0.15">
      <c r="B27" s="23"/>
      <c r="C27" s="134" t="s">
        <v>251</v>
      </c>
      <c r="D27" s="171">
        <v>162505829</v>
      </c>
      <c r="E27" s="50"/>
      <c r="F27" s="50"/>
      <c r="G27" s="50"/>
      <c r="H27" s="137">
        <f t="shared" si="0"/>
        <v>162505829</v>
      </c>
      <c r="I27" s="126">
        <v>162506000</v>
      </c>
      <c r="J27" s="36"/>
      <c r="K27" s="23"/>
    </row>
    <row r="28" spans="2:11" s="1" customFormat="1" ht="26.25" customHeight="1" x14ac:dyDescent="0.15">
      <c r="B28" s="23"/>
      <c r="C28" s="134" t="s">
        <v>252</v>
      </c>
      <c r="D28" s="136">
        <v>195400</v>
      </c>
      <c r="E28" s="50"/>
      <c r="F28" s="50"/>
      <c r="G28" s="50"/>
      <c r="H28" s="137">
        <f>SUM(D28:G28)</f>
        <v>195400</v>
      </c>
      <c r="I28" s="126">
        <v>195000</v>
      </c>
      <c r="J28" s="36"/>
      <c r="K28" s="23"/>
    </row>
    <row r="29" spans="2:11" s="1" customFormat="1" ht="26.25" customHeight="1" x14ac:dyDescent="0.15">
      <c r="B29" s="23"/>
      <c r="C29" s="142" t="s">
        <v>9</v>
      </c>
      <c r="D29" s="135">
        <f>SUM(D5:D28)</f>
        <v>2046795223</v>
      </c>
      <c r="E29" s="137">
        <f>SUM(E7)</f>
        <v>450000</v>
      </c>
      <c r="F29" s="137">
        <f>SUM(F5)</f>
        <v>155657796</v>
      </c>
      <c r="G29" s="35"/>
      <c r="H29" s="137">
        <f>SUM(H5:H28)</f>
        <v>2202903019</v>
      </c>
      <c r="I29" s="137">
        <f>SUM(I5:I28)</f>
        <v>2202903000</v>
      </c>
      <c r="J29" s="36"/>
      <c r="K29" s="23"/>
    </row>
    <row r="30" spans="2:11" s="1" customFormat="1" ht="4.9000000000000004" customHeight="1" x14ac:dyDescent="0.15">
      <c r="B30" s="23"/>
      <c r="C30" s="38"/>
      <c r="D30" s="39"/>
      <c r="E30" s="39"/>
      <c r="F30" s="39"/>
      <c r="G30" s="39"/>
      <c r="H30" s="39"/>
      <c r="I30" s="39"/>
      <c r="J30" s="39"/>
      <c r="K30" s="23"/>
    </row>
    <row r="31" spans="2:11" ht="6.6" customHeight="1" x14ac:dyDescent="0.15">
      <c r="B31" s="3"/>
      <c r="C31" s="14"/>
      <c r="D31" s="14"/>
      <c r="E31" s="14"/>
      <c r="F31" s="14"/>
      <c r="G31" s="14"/>
      <c r="H31" s="14"/>
      <c r="I31" s="14"/>
      <c r="J31" s="3"/>
      <c r="K31" s="3"/>
    </row>
    <row r="32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26"/>
  <sheetViews>
    <sheetView view="pageBreakPreview" zoomScale="90" zoomScaleNormal="100" zoomScaleSheetLayoutView="90" workbookViewId="0">
      <selection activeCell="C33" sqref="C33"/>
    </sheetView>
  </sheetViews>
  <sheetFormatPr defaultRowHeight="13.5" x14ac:dyDescent="0.15"/>
  <cols>
    <col min="1" max="1" width="3.25" customWidth="1"/>
    <col min="2" max="2" width="0.875" customWidth="1"/>
    <col min="3" max="3" width="19.625" customWidth="1"/>
    <col min="4" max="8" width="14.625" customWidth="1"/>
    <col min="9" max="9" width="0.875" customWidth="1"/>
    <col min="10" max="10" width="13.125" customWidth="1"/>
  </cols>
  <sheetData>
    <row r="1" spans="2:12" ht="27" customHeight="1" x14ac:dyDescent="0.15"/>
    <row r="2" spans="2:12" ht="19.5" customHeight="1" x14ac:dyDescent="0.15">
      <c r="B2" s="3"/>
      <c r="C2" s="40" t="s">
        <v>81</v>
      </c>
      <c r="D2" s="41"/>
      <c r="E2" s="41"/>
      <c r="F2" s="41"/>
      <c r="G2" s="41"/>
      <c r="H2" s="41" t="s">
        <v>208</v>
      </c>
      <c r="I2" s="2"/>
      <c r="J2" s="2"/>
      <c r="K2" s="2"/>
      <c r="L2" s="2"/>
    </row>
    <row r="3" spans="2:12" s="1" customFormat="1" ht="21" customHeight="1" x14ac:dyDescent="0.15">
      <c r="B3" s="23"/>
      <c r="C3" s="222" t="s">
        <v>71</v>
      </c>
      <c r="D3" s="224" t="s">
        <v>6</v>
      </c>
      <c r="E3" s="225"/>
      <c r="F3" s="224" t="s">
        <v>8</v>
      </c>
      <c r="G3" s="225"/>
      <c r="H3" s="222" t="s">
        <v>72</v>
      </c>
      <c r="I3" s="23"/>
    </row>
    <row r="4" spans="2:12" s="1" customFormat="1" ht="21.95" customHeight="1" x14ac:dyDescent="0.15">
      <c r="B4" s="23"/>
      <c r="C4" s="223"/>
      <c r="D4" s="42" t="s">
        <v>73</v>
      </c>
      <c r="E4" s="42" t="s">
        <v>74</v>
      </c>
      <c r="F4" s="42" t="s">
        <v>73</v>
      </c>
      <c r="G4" s="42" t="s">
        <v>74</v>
      </c>
      <c r="H4" s="223"/>
      <c r="I4" s="23"/>
    </row>
    <row r="5" spans="2:12" s="1" customFormat="1" ht="20.100000000000001" customHeight="1" x14ac:dyDescent="0.15">
      <c r="B5" s="23"/>
      <c r="C5" s="43" t="s">
        <v>75</v>
      </c>
      <c r="D5" s="130"/>
      <c r="E5" s="130"/>
      <c r="F5" s="130"/>
      <c r="G5" s="130"/>
      <c r="H5" s="131"/>
      <c r="I5" s="23"/>
    </row>
    <row r="6" spans="2:12" s="1" customFormat="1" ht="20.100000000000001" customHeight="1" x14ac:dyDescent="0.15">
      <c r="B6" s="23"/>
      <c r="C6" s="43"/>
      <c r="D6" s="130"/>
      <c r="E6" s="130"/>
      <c r="F6" s="130"/>
      <c r="G6" s="130"/>
      <c r="H6" s="131"/>
      <c r="I6" s="23"/>
    </row>
    <row r="7" spans="2:12" s="1" customFormat="1" ht="20.100000000000001" customHeight="1" x14ac:dyDescent="0.15">
      <c r="B7" s="23"/>
      <c r="C7" s="43"/>
      <c r="D7" s="130"/>
      <c r="E7" s="130"/>
      <c r="F7" s="130"/>
      <c r="G7" s="130"/>
      <c r="H7" s="131"/>
      <c r="I7" s="23"/>
    </row>
    <row r="8" spans="2:12" s="1" customFormat="1" ht="20.100000000000001" customHeight="1" x14ac:dyDescent="0.15">
      <c r="B8" s="23"/>
      <c r="C8" s="37" t="s">
        <v>76</v>
      </c>
      <c r="D8" s="125"/>
      <c r="E8" s="125"/>
      <c r="F8" s="125"/>
      <c r="G8" s="125"/>
      <c r="H8" s="125"/>
      <c r="I8" s="23"/>
    </row>
    <row r="9" spans="2:12" s="1" customFormat="1" ht="20.100000000000001" customHeight="1" x14ac:dyDescent="0.15">
      <c r="B9" s="23"/>
      <c r="C9" s="37"/>
      <c r="D9" s="125"/>
      <c r="E9" s="125"/>
      <c r="F9" s="125"/>
      <c r="G9" s="125"/>
      <c r="H9" s="125"/>
      <c r="I9" s="23"/>
    </row>
    <row r="10" spans="2:12" s="1" customFormat="1" ht="20.100000000000001" customHeight="1" x14ac:dyDescent="0.15">
      <c r="B10" s="23"/>
      <c r="C10" s="37"/>
      <c r="D10" s="125"/>
      <c r="E10" s="125"/>
      <c r="F10" s="125"/>
      <c r="G10" s="125"/>
      <c r="H10" s="125"/>
      <c r="I10" s="23"/>
    </row>
    <row r="11" spans="2:12" s="1" customFormat="1" ht="20.100000000000001" customHeight="1" x14ac:dyDescent="0.15">
      <c r="B11" s="23"/>
      <c r="C11" s="37" t="s">
        <v>77</v>
      </c>
      <c r="D11" s="125"/>
      <c r="E11" s="125"/>
      <c r="F11" s="125"/>
      <c r="G11" s="125"/>
      <c r="H11" s="125"/>
      <c r="I11" s="23"/>
    </row>
    <row r="12" spans="2:12" s="1" customFormat="1" ht="20.100000000000001" customHeight="1" x14ac:dyDescent="0.15">
      <c r="B12" s="23"/>
      <c r="C12" s="37"/>
      <c r="D12" s="125"/>
      <c r="E12" s="125"/>
      <c r="F12" s="125"/>
      <c r="G12" s="125"/>
      <c r="H12" s="125"/>
      <c r="I12" s="23"/>
    </row>
    <row r="13" spans="2:12" s="1" customFormat="1" ht="20.100000000000001" customHeight="1" x14ac:dyDescent="0.15">
      <c r="B13" s="23"/>
      <c r="C13" s="37"/>
      <c r="D13" s="125"/>
      <c r="E13" s="125"/>
      <c r="F13" s="125"/>
      <c r="G13" s="125"/>
      <c r="H13" s="125"/>
      <c r="I13" s="23"/>
    </row>
    <row r="14" spans="2:12" s="1" customFormat="1" ht="20.100000000000001" customHeight="1" x14ac:dyDescent="0.15">
      <c r="B14" s="23"/>
      <c r="C14" s="37" t="s">
        <v>78</v>
      </c>
      <c r="D14" s="125"/>
      <c r="E14" s="125"/>
      <c r="F14" s="125"/>
      <c r="G14" s="125"/>
      <c r="H14" s="125"/>
      <c r="I14" s="23"/>
    </row>
    <row r="15" spans="2:12" s="1" customFormat="1" ht="20.100000000000001" customHeight="1" x14ac:dyDescent="0.15">
      <c r="B15" s="23"/>
      <c r="C15" s="37"/>
      <c r="D15" s="125"/>
      <c r="E15" s="125"/>
      <c r="F15" s="125"/>
      <c r="G15" s="125"/>
      <c r="H15" s="125"/>
      <c r="I15" s="23"/>
    </row>
    <row r="16" spans="2:12" s="1" customFormat="1" ht="20.100000000000001" customHeight="1" x14ac:dyDescent="0.15">
      <c r="B16" s="23"/>
      <c r="C16" s="37"/>
      <c r="D16" s="125"/>
      <c r="E16" s="125"/>
      <c r="F16" s="125"/>
      <c r="G16" s="125"/>
      <c r="H16" s="125"/>
      <c r="I16" s="23"/>
    </row>
    <row r="17" spans="2:14" s="1" customFormat="1" ht="20.100000000000001" customHeight="1" x14ac:dyDescent="0.15">
      <c r="B17" s="23"/>
      <c r="C17" s="37" t="s">
        <v>79</v>
      </c>
      <c r="D17" s="125"/>
      <c r="E17" s="125"/>
      <c r="F17" s="125"/>
      <c r="G17" s="125"/>
      <c r="H17" s="125"/>
      <c r="I17" s="23"/>
    </row>
    <row r="18" spans="2:14" s="1" customFormat="1" ht="20.100000000000001" customHeight="1" x14ac:dyDescent="0.15">
      <c r="B18" s="23"/>
      <c r="C18" s="37"/>
      <c r="D18" s="125"/>
      <c r="E18" s="125"/>
      <c r="F18" s="125"/>
      <c r="G18" s="125"/>
      <c r="H18" s="125"/>
      <c r="I18" s="23"/>
    </row>
    <row r="19" spans="2:14" s="1" customFormat="1" ht="20.100000000000001" customHeight="1" x14ac:dyDescent="0.15">
      <c r="B19" s="23"/>
      <c r="C19" s="37"/>
      <c r="D19" s="125"/>
      <c r="E19" s="125"/>
      <c r="F19" s="125"/>
      <c r="G19" s="125"/>
      <c r="H19" s="125"/>
      <c r="I19" s="23"/>
    </row>
    <row r="20" spans="2:14" s="1" customFormat="1" ht="20.100000000000001" customHeight="1" x14ac:dyDescent="0.15">
      <c r="B20" s="23"/>
      <c r="C20" s="37" t="s">
        <v>80</v>
      </c>
      <c r="D20" s="125"/>
      <c r="E20" s="125"/>
      <c r="F20" s="125"/>
      <c r="G20" s="125"/>
      <c r="H20" s="125"/>
      <c r="I20" s="23"/>
    </row>
    <row r="21" spans="2:14" s="1" customFormat="1" ht="20.100000000000001" customHeight="1" x14ac:dyDescent="0.15">
      <c r="B21" s="23"/>
      <c r="C21" s="37" t="s">
        <v>227</v>
      </c>
      <c r="D21" s="125">
        <v>43340000</v>
      </c>
      <c r="E21" s="125"/>
      <c r="F21" s="125"/>
      <c r="G21" s="125"/>
      <c r="H21" s="125">
        <v>43340000</v>
      </c>
      <c r="I21" s="23"/>
    </row>
    <row r="22" spans="2:14" s="1" customFormat="1" ht="20.100000000000001" customHeight="1" x14ac:dyDescent="0.15">
      <c r="B22" s="23"/>
      <c r="C22" s="37"/>
      <c r="D22" s="125"/>
      <c r="E22" s="125"/>
      <c r="F22" s="125"/>
      <c r="G22" s="125"/>
      <c r="H22" s="125"/>
      <c r="I22" s="23"/>
    </row>
    <row r="23" spans="2:14" s="1" customFormat="1" ht="20.100000000000001" customHeight="1" x14ac:dyDescent="0.15">
      <c r="B23" s="23"/>
      <c r="C23" s="29" t="s">
        <v>9</v>
      </c>
      <c r="D23" s="125">
        <v>43340000</v>
      </c>
      <c r="E23" s="125"/>
      <c r="F23" s="125"/>
      <c r="G23" s="125"/>
      <c r="H23" s="125">
        <v>43340000</v>
      </c>
      <c r="I23" s="23"/>
    </row>
    <row r="24" spans="2:14" ht="3.75" customHeight="1" x14ac:dyDescent="0.15">
      <c r="B24" s="3"/>
      <c r="C24" s="45"/>
      <c r="D24" s="46"/>
      <c r="E24" s="46"/>
      <c r="F24" s="46"/>
      <c r="G24" s="46"/>
      <c r="H24" s="46"/>
      <c r="I24" s="47"/>
      <c r="J24" s="47"/>
      <c r="K24" s="47"/>
      <c r="L24" s="6"/>
      <c r="M24" s="3"/>
      <c r="N24" s="3"/>
    </row>
    <row r="25" spans="2:14" x14ac:dyDescent="0.15">
      <c r="C25" s="3"/>
      <c r="D25" s="47"/>
      <c r="E25" s="47"/>
      <c r="F25" s="47"/>
      <c r="G25" s="47"/>
      <c r="H25" s="47"/>
      <c r="I25" s="47"/>
      <c r="J25" s="47"/>
    </row>
    <row r="26" spans="2:14" x14ac:dyDescent="0.15">
      <c r="C26" s="3"/>
      <c r="D26" s="14"/>
      <c r="E26" s="14"/>
      <c r="F26" s="14"/>
      <c r="G26" s="14"/>
      <c r="H26" s="14"/>
      <c r="I26" s="14"/>
      <c r="J26" s="14"/>
    </row>
  </sheetData>
  <mergeCells count="4">
    <mergeCell ref="C3:C4"/>
    <mergeCell ref="D3:E3"/>
    <mergeCell ref="F3:G3"/>
    <mergeCell ref="H3:H4"/>
  </mergeCells>
  <phoneticPr fontId="2"/>
  <printOptions horizontalCentered="1" verticalCentered="1"/>
  <pageMargins left="0.11811023622047245" right="0.11811023622047245" top="0.59055118110236227" bottom="0.39370078740157483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25"/>
  <sheetViews>
    <sheetView view="pageBreakPreview" zoomScaleNormal="80" zoomScaleSheetLayoutView="100" workbookViewId="0">
      <selection activeCell="C17" sqref="C17"/>
    </sheetView>
  </sheetViews>
  <sheetFormatPr defaultRowHeight="13.5" x14ac:dyDescent="0.1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 x14ac:dyDescent="0.15"/>
    <row r="2" spans="2:8" ht="19.5" customHeight="1" x14ac:dyDescent="0.15">
      <c r="B2" s="48" t="s">
        <v>82</v>
      </c>
      <c r="C2" s="2"/>
      <c r="D2" s="7" t="s">
        <v>208</v>
      </c>
      <c r="E2" s="2"/>
      <c r="F2" s="47" t="s">
        <v>83</v>
      </c>
      <c r="G2" s="2"/>
      <c r="H2" s="7" t="s">
        <v>208</v>
      </c>
    </row>
    <row r="3" spans="2:8" s="1" customFormat="1" ht="30" customHeight="1" x14ac:dyDescent="0.15">
      <c r="B3" s="44" t="s">
        <v>71</v>
      </c>
      <c r="C3" s="44" t="s">
        <v>84</v>
      </c>
      <c r="D3" s="44" t="s">
        <v>85</v>
      </c>
      <c r="E3" s="49"/>
      <c r="F3" s="44" t="s">
        <v>71</v>
      </c>
      <c r="G3" s="44" t="s">
        <v>84</v>
      </c>
      <c r="H3" s="44" t="s">
        <v>85</v>
      </c>
    </row>
    <row r="4" spans="2:8" s="1" customFormat="1" ht="16.149999999999999" customHeight="1" x14ac:dyDescent="0.15">
      <c r="B4" s="50" t="s">
        <v>86</v>
      </c>
      <c r="C4" s="126"/>
      <c r="D4" s="126"/>
      <c r="E4" s="49"/>
      <c r="F4" s="50" t="s">
        <v>86</v>
      </c>
      <c r="G4" s="126"/>
      <c r="H4" s="126"/>
    </row>
    <row r="5" spans="2:8" s="1" customFormat="1" ht="16.149999999999999" customHeight="1" x14ac:dyDescent="0.15">
      <c r="B5" s="51" t="s">
        <v>87</v>
      </c>
      <c r="C5" s="127"/>
      <c r="D5" s="127"/>
      <c r="E5" s="49"/>
      <c r="F5" s="51" t="s">
        <v>87</v>
      </c>
      <c r="G5" s="127"/>
      <c r="H5" s="127"/>
    </row>
    <row r="6" spans="2:8" s="1" customFormat="1" ht="21" customHeight="1" x14ac:dyDescent="0.15">
      <c r="B6" s="37"/>
      <c r="C6" s="125"/>
      <c r="D6" s="125"/>
      <c r="E6" s="49"/>
      <c r="F6" s="37"/>
      <c r="G6" s="125"/>
      <c r="H6" s="125"/>
    </row>
    <row r="7" spans="2:8" s="1" customFormat="1" ht="21" customHeight="1" x14ac:dyDescent="0.15">
      <c r="B7" s="34" t="s">
        <v>80</v>
      </c>
      <c r="C7" s="125"/>
      <c r="D7" s="125"/>
      <c r="E7" s="49"/>
      <c r="F7" s="34" t="s">
        <v>80</v>
      </c>
      <c r="G7" s="125"/>
      <c r="H7" s="125"/>
    </row>
    <row r="8" spans="2:8" s="1" customFormat="1" ht="21" customHeight="1" x14ac:dyDescent="0.15">
      <c r="B8" s="37" t="s">
        <v>226</v>
      </c>
      <c r="C8" s="125">
        <v>80774982</v>
      </c>
      <c r="D8" s="125"/>
      <c r="E8" s="49"/>
      <c r="F8" s="37" t="s">
        <v>226</v>
      </c>
      <c r="G8" s="125">
        <v>29072</v>
      </c>
      <c r="H8" s="125"/>
    </row>
    <row r="9" spans="2:8" s="1" customFormat="1" ht="21" customHeight="1" thickBot="1" x14ac:dyDescent="0.2">
      <c r="B9" s="52" t="s">
        <v>88</v>
      </c>
      <c r="C9" s="128">
        <f>SUM(C4:C8)</f>
        <v>80774982</v>
      </c>
      <c r="D9" s="128"/>
      <c r="E9" s="49"/>
      <c r="F9" s="52" t="s">
        <v>88</v>
      </c>
      <c r="G9" s="128">
        <f>SUM(G4:G8)</f>
        <v>29072</v>
      </c>
      <c r="H9" s="128"/>
    </row>
    <row r="10" spans="2:8" s="1" customFormat="1" ht="16.149999999999999" customHeight="1" thickTop="1" x14ac:dyDescent="0.15">
      <c r="B10" s="53" t="s">
        <v>89</v>
      </c>
      <c r="C10" s="129"/>
      <c r="D10" s="129"/>
      <c r="E10" s="49"/>
      <c r="F10" s="53" t="s">
        <v>89</v>
      </c>
      <c r="G10" s="129"/>
      <c r="H10" s="129"/>
    </row>
    <row r="11" spans="2:8" s="1" customFormat="1" ht="16.149999999999999" customHeight="1" x14ac:dyDescent="0.15">
      <c r="B11" s="53" t="s">
        <v>90</v>
      </c>
      <c r="C11" s="129"/>
      <c r="D11" s="129"/>
      <c r="E11" s="49"/>
      <c r="F11" s="53" t="s">
        <v>90</v>
      </c>
      <c r="G11" s="129"/>
      <c r="H11" s="129"/>
    </row>
    <row r="12" spans="2:8" s="1" customFormat="1" ht="21" customHeight="1" x14ac:dyDescent="0.15">
      <c r="B12" s="37" t="s">
        <v>218</v>
      </c>
      <c r="C12" s="125">
        <v>54371682</v>
      </c>
      <c r="D12" s="125">
        <v>11689911</v>
      </c>
      <c r="E12" s="49"/>
      <c r="F12" s="37" t="s">
        <v>218</v>
      </c>
      <c r="G12" s="125">
        <v>36562497</v>
      </c>
      <c r="H12" s="125">
        <v>7860937</v>
      </c>
    </row>
    <row r="13" spans="2:8" s="1" customFormat="1" ht="21" customHeight="1" x14ac:dyDescent="0.15">
      <c r="B13" s="37" t="s">
        <v>219</v>
      </c>
      <c r="C13" s="125">
        <v>1923800</v>
      </c>
      <c r="D13" s="125">
        <v>380912</v>
      </c>
      <c r="E13" s="49"/>
      <c r="F13" s="37" t="s">
        <v>219</v>
      </c>
      <c r="G13" s="125">
        <v>982200</v>
      </c>
      <c r="H13" s="125">
        <v>194476</v>
      </c>
    </row>
    <row r="14" spans="2:8" s="1" customFormat="1" ht="21" customHeight="1" x14ac:dyDescent="0.15">
      <c r="B14" s="37" t="s">
        <v>220</v>
      </c>
      <c r="C14" s="125">
        <v>105737636</v>
      </c>
      <c r="D14" s="125">
        <v>26328671</v>
      </c>
      <c r="E14" s="49"/>
      <c r="F14" s="37" t="s">
        <v>220</v>
      </c>
      <c r="G14" s="125">
        <v>31764199</v>
      </c>
      <c r="H14" s="125">
        <v>7909286</v>
      </c>
    </row>
    <row r="15" spans="2:8" s="1" customFormat="1" ht="21" customHeight="1" x14ac:dyDescent="0.15">
      <c r="B15" s="37" t="s">
        <v>221</v>
      </c>
      <c r="C15" s="125">
        <v>5891134</v>
      </c>
      <c r="D15" s="125">
        <v>1826252</v>
      </c>
      <c r="E15" s="49"/>
      <c r="F15" s="37" t="s">
        <v>221</v>
      </c>
      <c r="G15" s="125">
        <v>4034900</v>
      </c>
      <c r="H15" s="125">
        <v>1250819</v>
      </c>
    </row>
    <row r="16" spans="2:8" s="1" customFormat="1" ht="21" customHeight="1" x14ac:dyDescent="0.15">
      <c r="B16" s="37" t="s">
        <v>222</v>
      </c>
      <c r="C16" s="125">
        <v>13324887</v>
      </c>
      <c r="D16" s="125">
        <v>3317897</v>
      </c>
      <c r="E16" s="49"/>
      <c r="F16" s="37" t="s">
        <v>222</v>
      </c>
      <c r="G16" s="125">
        <v>3813987</v>
      </c>
      <c r="H16" s="125">
        <v>949683</v>
      </c>
    </row>
    <row r="17" spans="2:10" s="1" customFormat="1" ht="21" customHeight="1" x14ac:dyDescent="0.15">
      <c r="B17" s="37" t="s">
        <v>91</v>
      </c>
      <c r="C17" s="125"/>
      <c r="D17" s="125"/>
      <c r="E17" s="49"/>
      <c r="F17" s="37" t="s">
        <v>91</v>
      </c>
      <c r="G17" s="125"/>
      <c r="H17" s="125"/>
    </row>
    <row r="18" spans="2:10" s="1" customFormat="1" ht="21" customHeight="1" x14ac:dyDescent="0.15">
      <c r="B18" s="37" t="s">
        <v>223</v>
      </c>
      <c r="C18" s="125">
        <v>35805836</v>
      </c>
      <c r="D18" s="125">
        <v>1686300</v>
      </c>
      <c r="E18" s="49"/>
      <c r="F18" s="37" t="s">
        <v>223</v>
      </c>
      <c r="G18" s="125">
        <v>3195790</v>
      </c>
      <c r="H18" s="125"/>
    </row>
    <row r="19" spans="2:10" s="1" customFormat="1" ht="21" customHeight="1" x14ac:dyDescent="0.15">
      <c r="B19" s="37" t="s">
        <v>224</v>
      </c>
      <c r="C19" s="125">
        <v>395633231</v>
      </c>
      <c r="D19" s="125">
        <v>17877752</v>
      </c>
      <c r="E19" s="49"/>
      <c r="F19" s="37" t="s">
        <v>224</v>
      </c>
      <c r="G19" s="125">
        <v>1364250</v>
      </c>
      <c r="H19" s="125"/>
    </row>
    <row r="20" spans="2:10" s="1" customFormat="1" ht="21" customHeight="1" x14ac:dyDescent="0.15">
      <c r="B20" s="53" t="s">
        <v>225</v>
      </c>
      <c r="C20" s="129">
        <v>24434297</v>
      </c>
      <c r="D20" s="129">
        <v>250320</v>
      </c>
      <c r="E20" s="49"/>
      <c r="F20" s="37" t="s">
        <v>225</v>
      </c>
      <c r="G20" s="125">
        <v>2231910</v>
      </c>
      <c r="H20" s="125"/>
    </row>
    <row r="21" spans="2:10" s="1" customFormat="1" ht="21" customHeight="1" thickBot="1" x14ac:dyDescent="0.2">
      <c r="B21" s="52" t="s">
        <v>88</v>
      </c>
      <c r="C21" s="128">
        <f>SUM(C11:C20)</f>
        <v>637122503</v>
      </c>
      <c r="D21" s="128">
        <f>SUM(D11:D20)</f>
        <v>63358015</v>
      </c>
      <c r="E21" s="49"/>
      <c r="F21" s="52" t="s">
        <v>88</v>
      </c>
      <c r="G21" s="128">
        <f>SUM(G11:G20)</f>
        <v>83949733</v>
      </c>
      <c r="H21" s="128">
        <f>SUM(H11:H20)</f>
        <v>18165201</v>
      </c>
    </row>
    <row r="22" spans="2:10" s="1" customFormat="1" ht="21" customHeight="1" thickTop="1" x14ac:dyDescent="0.15">
      <c r="B22" s="31" t="s">
        <v>9</v>
      </c>
      <c r="C22" s="127">
        <f>C9+C21</f>
        <v>717897485</v>
      </c>
      <c r="D22" s="127">
        <v>63358015</v>
      </c>
      <c r="E22" s="49"/>
      <c r="F22" s="31" t="s">
        <v>9</v>
      </c>
      <c r="G22" s="127">
        <v>83978805</v>
      </c>
      <c r="H22" s="127">
        <v>18165201</v>
      </c>
    </row>
    <row r="23" spans="2:10" ht="6.75" customHeight="1" x14ac:dyDescent="0.15">
      <c r="B23" s="54"/>
      <c r="C23" s="46"/>
      <c r="D23" s="46"/>
      <c r="E23" s="47"/>
      <c r="F23" s="47"/>
      <c r="G23" s="47"/>
      <c r="H23" s="6"/>
      <c r="I23" s="3"/>
      <c r="J23" s="3"/>
    </row>
    <row r="24" spans="2:10" ht="18.75" customHeight="1" x14ac:dyDescent="0.15">
      <c r="B24" s="3"/>
      <c r="C24" s="47"/>
      <c r="D24" s="47"/>
      <c r="E24" s="47"/>
      <c r="F24" s="47"/>
      <c r="G24" s="47"/>
      <c r="H24" s="6"/>
      <c r="I24" s="3"/>
      <c r="J24" s="3"/>
    </row>
    <row r="25" spans="2:10" x14ac:dyDescent="0.15">
      <c r="B25" s="3"/>
      <c r="C25" s="14"/>
      <c r="D25" s="14"/>
      <c r="E25" s="14"/>
      <c r="F25" s="14"/>
      <c r="G25" s="3"/>
      <c r="H25" s="3"/>
      <c r="I25" s="3"/>
    </row>
  </sheetData>
  <phoneticPr fontId="2"/>
  <printOptions horizontalCentered="1" verticalCentered="1"/>
  <pageMargins left="0.59055118110236227" right="0.11811023622047245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view="pageBreakPreview" zoomScale="110" zoomScaleNormal="100" zoomScaleSheetLayoutView="110" workbookViewId="0">
      <selection sqref="A1:XFD1048576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55" t="s">
        <v>92</v>
      </c>
    </row>
    <row r="3" spans="1:12" x14ac:dyDescent="0.15">
      <c r="A3" s="3"/>
      <c r="B3" s="56" t="s">
        <v>93</v>
      </c>
      <c r="C3" s="57"/>
      <c r="D3" s="58"/>
      <c r="E3" s="58"/>
      <c r="F3" s="58"/>
      <c r="G3" s="58"/>
      <c r="H3" s="58"/>
      <c r="I3" s="58"/>
      <c r="J3" s="58"/>
      <c r="K3" s="58"/>
      <c r="L3" s="59" t="s">
        <v>208</v>
      </c>
    </row>
    <row r="4" spans="1:12" ht="15.95" customHeight="1" x14ac:dyDescent="0.15">
      <c r="A4" s="3"/>
      <c r="B4" s="228" t="s">
        <v>68</v>
      </c>
      <c r="C4" s="226" t="s">
        <v>94</v>
      </c>
      <c r="D4" s="60"/>
      <c r="E4" s="231" t="s">
        <v>95</v>
      </c>
      <c r="F4" s="228" t="s">
        <v>96</v>
      </c>
      <c r="G4" s="228" t="s">
        <v>97</v>
      </c>
      <c r="H4" s="228" t="s">
        <v>98</v>
      </c>
      <c r="I4" s="226" t="s">
        <v>99</v>
      </c>
      <c r="J4" s="61"/>
      <c r="K4" s="62"/>
      <c r="L4" s="228" t="s">
        <v>100</v>
      </c>
    </row>
    <row r="5" spans="1:12" ht="15.95" customHeight="1" x14ac:dyDescent="0.15">
      <c r="A5" s="3"/>
      <c r="B5" s="230"/>
      <c r="C5" s="229"/>
      <c r="D5" s="63" t="s">
        <v>101</v>
      </c>
      <c r="E5" s="232"/>
      <c r="F5" s="229"/>
      <c r="G5" s="229"/>
      <c r="H5" s="229"/>
      <c r="I5" s="227"/>
      <c r="J5" s="64" t="s">
        <v>102</v>
      </c>
      <c r="K5" s="64" t="s">
        <v>103</v>
      </c>
      <c r="L5" s="229"/>
    </row>
    <row r="6" spans="1:12" ht="24.95" customHeight="1" x14ac:dyDescent="0.15">
      <c r="A6" s="3"/>
      <c r="B6" s="65" t="s">
        <v>104</v>
      </c>
      <c r="C6" s="117"/>
      <c r="D6" s="118"/>
      <c r="E6" s="119"/>
      <c r="F6" s="120"/>
      <c r="G6" s="120"/>
      <c r="H6" s="120"/>
      <c r="I6" s="120"/>
      <c r="J6" s="120"/>
      <c r="K6" s="120"/>
      <c r="L6" s="120"/>
    </row>
    <row r="7" spans="1:12" ht="24.95" customHeight="1" x14ac:dyDescent="0.15">
      <c r="A7" s="3"/>
      <c r="B7" s="65" t="s">
        <v>105</v>
      </c>
      <c r="C7" s="117">
        <f>3376859047-1</f>
        <v>3376859046</v>
      </c>
      <c r="D7" s="118">
        <v>252157226</v>
      </c>
      <c r="E7" s="119">
        <f>3375339047-1</f>
        <v>3375339046</v>
      </c>
      <c r="F7" s="120">
        <v>400000</v>
      </c>
      <c r="G7" s="120"/>
      <c r="H7" s="120">
        <v>1120000</v>
      </c>
      <c r="I7" s="120"/>
      <c r="J7" s="120"/>
      <c r="K7" s="120"/>
      <c r="L7" s="120"/>
    </row>
    <row r="8" spans="1:12" ht="24.95" customHeight="1" x14ac:dyDescent="0.15">
      <c r="A8" s="3"/>
      <c r="B8" s="65" t="s">
        <v>106</v>
      </c>
      <c r="C8" s="117">
        <v>173455315</v>
      </c>
      <c r="D8" s="118">
        <v>32833216</v>
      </c>
      <c r="E8" s="119">
        <v>86511021</v>
      </c>
      <c r="F8" s="120">
        <v>576382</v>
      </c>
      <c r="G8" s="120"/>
      <c r="H8" s="120">
        <v>86367912</v>
      </c>
      <c r="I8" s="120"/>
      <c r="J8" s="120"/>
      <c r="K8" s="120"/>
      <c r="L8" s="120"/>
    </row>
    <row r="9" spans="1:12" ht="24.95" customHeight="1" x14ac:dyDescent="0.15">
      <c r="A9" s="3"/>
      <c r="B9" s="65" t="s">
        <v>107</v>
      </c>
      <c r="C9" s="117">
        <v>198698906</v>
      </c>
      <c r="D9" s="118">
        <v>11861588</v>
      </c>
      <c r="E9" s="119">
        <v>198698906</v>
      </c>
      <c r="F9" s="120"/>
      <c r="G9" s="120"/>
      <c r="H9" s="120"/>
      <c r="I9" s="120"/>
      <c r="J9" s="120"/>
      <c r="K9" s="120"/>
      <c r="L9" s="120"/>
    </row>
    <row r="10" spans="1:12" ht="24.95" customHeight="1" x14ac:dyDescent="0.15">
      <c r="A10" s="3"/>
      <c r="B10" s="65" t="s">
        <v>108</v>
      </c>
      <c r="C10" s="117">
        <f>1767885720+317201000</f>
        <v>2085086720</v>
      </c>
      <c r="D10" s="118">
        <f>151938064+48802000</f>
        <v>200740064</v>
      </c>
      <c r="E10" s="119">
        <v>499923182</v>
      </c>
      <c r="F10" s="120">
        <v>300200000</v>
      </c>
      <c r="G10" s="120">
        <v>499548000</v>
      </c>
      <c r="H10" s="120">
        <v>751375538</v>
      </c>
      <c r="I10" s="120"/>
      <c r="J10" s="120"/>
      <c r="K10" s="120"/>
      <c r="L10" s="120">
        <v>34040000</v>
      </c>
    </row>
    <row r="11" spans="1:12" ht="24.95" customHeight="1" x14ac:dyDescent="0.15">
      <c r="A11" s="3"/>
      <c r="B11" s="65" t="s">
        <v>109</v>
      </c>
      <c r="C11" s="117">
        <v>5962210427</v>
      </c>
      <c r="D11" s="118">
        <v>666391660</v>
      </c>
      <c r="E11" s="119">
        <v>343158866</v>
      </c>
      <c r="F11" s="120">
        <v>3790214256</v>
      </c>
      <c r="G11" s="120">
        <v>362135000</v>
      </c>
      <c r="H11" s="120">
        <v>207945951</v>
      </c>
      <c r="I11" s="120"/>
      <c r="J11" s="120"/>
      <c r="K11" s="120"/>
      <c r="L11" s="120">
        <v>1258756354</v>
      </c>
    </row>
    <row r="12" spans="1:12" ht="24.95" customHeight="1" x14ac:dyDescent="0.15">
      <c r="A12" s="3"/>
      <c r="B12" s="65" t="s">
        <v>110</v>
      </c>
      <c r="C12" s="117">
        <f>1291875617+1000000</f>
        <v>1292875617</v>
      </c>
      <c r="D12" s="118">
        <v>113272634</v>
      </c>
      <c r="E12" s="119">
        <f>974458218+1000000</f>
        <v>975458218</v>
      </c>
      <c r="F12" s="120">
        <v>317417399</v>
      </c>
      <c r="G12" s="120"/>
      <c r="H12" s="120"/>
      <c r="I12" s="120"/>
      <c r="J12" s="120"/>
      <c r="K12" s="120"/>
      <c r="L12" s="120"/>
    </row>
    <row r="13" spans="1:12" ht="24.95" customHeight="1" x14ac:dyDescent="0.15">
      <c r="A13" s="3"/>
      <c r="B13" s="65" t="s">
        <v>111</v>
      </c>
      <c r="C13" s="117"/>
      <c r="D13" s="118"/>
      <c r="E13" s="119"/>
      <c r="F13" s="120"/>
      <c r="G13" s="120"/>
      <c r="H13" s="120"/>
      <c r="I13" s="120"/>
      <c r="J13" s="120"/>
      <c r="K13" s="120"/>
      <c r="L13" s="120"/>
    </row>
    <row r="14" spans="1:12" ht="24.95" customHeight="1" x14ac:dyDescent="0.15">
      <c r="A14" s="3"/>
      <c r="B14" s="65" t="s">
        <v>112</v>
      </c>
      <c r="C14" s="117">
        <v>9599123445</v>
      </c>
      <c r="D14" s="118">
        <v>602161077</v>
      </c>
      <c r="E14" s="119">
        <v>7961185047</v>
      </c>
      <c r="F14" s="120">
        <v>1637938398</v>
      </c>
      <c r="G14" s="120"/>
      <c r="H14" s="120"/>
      <c r="I14" s="120"/>
      <c r="J14" s="120"/>
      <c r="K14" s="120"/>
      <c r="L14" s="120"/>
    </row>
    <row r="15" spans="1:12" ht="24.95" customHeight="1" x14ac:dyDescent="0.15">
      <c r="A15" s="3"/>
      <c r="B15" s="65" t="s">
        <v>113</v>
      </c>
      <c r="C15" s="117">
        <v>290418217</v>
      </c>
      <c r="D15" s="118">
        <v>58901203</v>
      </c>
      <c r="E15" s="119">
        <v>102505482</v>
      </c>
      <c r="F15" s="120"/>
      <c r="G15" s="120"/>
      <c r="H15" s="120">
        <v>187912735</v>
      </c>
      <c r="I15" s="120"/>
      <c r="J15" s="120"/>
      <c r="K15" s="120"/>
      <c r="L15" s="120"/>
    </row>
    <row r="16" spans="1:12" ht="24.95" customHeight="1" x14ac:dyDescent="0.15">
      <c r="A16" s="3"/>
      <c r="B16" s="65" t="s">
        <v>114</v>
      </c>
      <c r="C16" s="117"/>
      <c r="D16" s="118"/>
      <c r="E16" s="119"/>
      <c r="F16" s="120"/>
      <c r="G16" s="120"/>
      <c r="H16" s="120"/>
      <c r="I16" s="120"/>
      <c r="J16" s="120"/>
      <c r="K16" s="120"/>
      <c r="L16" s="120"/>
    </row>
    <row r="17" spans="1:12" ht="24.95" customHeight="1" x14ac:dyDescent="0.15">
      <c r="A17" s="3"/>
      <c r="B17" s="65" t="s">
        <v>115</v>
      </c>
      <c r="C17" s="117">
        <v>24144551</v>
      </c>
      <c r="D17" s="118">
        <v>24144551</v>
      </c>
      <c r="E17" s="119">
        <v>24144551</v>
      </c>
      <c r="F17" s="120"/>
      <c r="G17" s="120"/>
      <c r="H17" s="120"/>
      <c r="I17" s="120"/>
      <c r="J17" s="120"/>
      <c r="K17" s="120"/>
      <c r="L17" s="120"/>
    </row>
    <row r="18" spans="1:12" ht="24.95" customHeight="1" x14ac:dyDescent="0.15">
      <c r="A18" s="3"/>
      <c r="B18" s="66" t="s">
        <v>45</v>
      </c>
      <c r="C18" s="132">
        <f>22684671245+317201000+1000000-1</f>
        <v>23002872244</v>
      </c>
      <c r="D18" s="118">
        <f>1913661219+48802000</f>
        <v>1962463219</v>
      </c>
      <c r="E18" s="119">
        <f>13565924320+1000000-1</f>
        <v>13566924319</v>
      </c>
      <c r="F18" s="120">
        <v>6046746435</v>
      </c>
      <c r="G18" s="120">
        <f>776571000+85112000</f>
        <v>861683000</v>
      </c>
      <c r="H18" s="120">
        <f>1002633136+232089000</f>
        <v>1234722136</v>
      </c>
      <c r="I18" s="120"/>
      <c r="J18" s="120"/>
      <c r="K18" s="120"/>
      <c r="L18" s="120">
        <v>1292796354</v>
      </c>
    </row>
    <row r="19" spans="1:12" ht="3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2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2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view="pageBreakPreview" zoomScale="80" zoomScaleNormal="80" zoomScaleSheetLayoutView="80" workbookViewId="0">
      <selection activeCell="F28" sqref="F28"/>
    </sheetView>
  </sheetViews>
  <sheetFormatPr defaultRowHeight="13.5" x14ac:dyDescent="0.15"/>
  <cols>
    <col min="1" max="1" width="5.875" style="67" customWidth="1"/>
    <col min="2" max="2" width="20.625" style="67" customWidth="1"/>
    <col min="3" max="3" width="16.125" style="67" bestFit="1" customWidth="1"/>
    <col min="4" max="9" width="15" style="67" bestFit="1" customWidth="1"/>
    <col min="10" max="11" width="16.125" style="67" bestFit="1" customWidth="1"/>
    <col min="12" max="12" width="0.875" style="67" customWidth="1"/>
  </cols>
  <sheetData>
    <row r="1" spans="2:12" s="67" customFormat="1" ht="46.5" customHeight="1" x14ac:dyDescent="0.15"/>
    <row r="2" spans="2:12" s="67" customFormat="1" ht="19.5" customHeight="1" x14ac:dyDescent="0.15">
      <c r="B2" s="68" t="s">
        <v>116</v>
      </c>
      <c r="C2" s="69"/>
      <c r="D2" s="69"/>
      <c r="E2" s="69"/>
      <c r="F2" s="69"/>
      <c r="G2" s="69"/>
      <c r="H2" s="69"/>
      <c r="I2" s="69"/>
      <c r="J2" s="70" t="s">
        <v>213</v>
      </c>
      <c r="K2" s="69"/>
      <c r="L2" s="69"/>
    </row>
    <row r="3" spans="2:12" s="67" customFormat="1" ht="27" customHeight="1" x14ac:dyDescent="0.15">
      <c r="B3" s="238" t="s">
        <v>94</v>
      </c>
      <c r="C3" s="248" t="s">
        <v>117</v>
      </c>
      <c r="D3" s="236" t="s">
        <v>118</v>
      </c>
      <c r="E3" s="236" t="s">
        <v>119</v>
      </c>
      <c r="F3" s="236" t="s">
        <v>120</v>
      </c>
      <c r="G3" s="236" t="s">
        <v>121</v>
      </c>
      <c r="H3" s="236" t="s">
        <v>122</v>
      </c>
      <c r="I3" s="236" t="s">
        <v>123</v>
      </c>
      <c r="J3" s="236" t="s">
        <v>124</v>
      </c>
      <c r="K3" s="246"/>
    </row>
    <row r="4" spans="2:12" s="67" customFormat="1" ht="18" customHeight="1" x14ac:dyDescent="0.15">
      <c r="B4" s="239"/>
      <c r="C4" s="249"/>
      <c r="D4" s="237"/>
      <c r="E4" s="237"/>
      <c r="F4" s="237"/>
      <c r="G4" s="237"/>
      <c r="H4" s="237"/>
      <c r="I4" s="237"/>
      <c r="J4" s="237"/>
      <c r="K4" s="247"/>
    </row>
    <row r="5" spans="2:12" s="67" customFormat="1" ht="30" customHeight="1" x14ac:dyDescent="0.15">
      <c r="B5" s="121">
        <f>SUM(C5:I5)</f>
        <v>23002872244</v>
      </c>
      <c r="C5" s="122">
        <f>19425789819+317201000+1000000-1</f>
        <v>19743990818</v>
      </c>
      <c r="D5" s="123">
        <v>2674737466</v>
      </c>
      <c r="E5" s="123">
        <v>401604955</v>
      </c>
      <c r="F5" s="71">
        <v>0</v>
      </c>
      <c r="G5" s="123">
        <v>84025313</v>
      </c>
      <c r="H5" s="123">
        <v>53533037</v>
      </c>
      <c r="I5" s="123">
        <v>44980655</v>
      </c>
      <c r="J5" s="124">
        <v>9.1999999999999998E-3</v>
      </c>
      <c r="K5" s="72"/>
      <c r="L5" s="73"/>
    </row>
    <row r="6" spans="2:12" s="67" customFormat="1" x14ac:dyDescent="0.15"/>
    <row r="7" spans="2:12" s="67" customFormat="1" x14ac:dyDescent="0.15"/>
    <row r="8" spans="2:12" s="67" customFormat="1" ht="19.5" customHeight="1" x14ac:dyDescent="0.15">
      <c r="B8" s="68" t="s">
        <v>125</v>
      </c>
      <c r="C8" s="69"/>
      <c r="D8" s="69"/>
      <c r="E8" s="69"/>
      <c r="F8" s="69"/>
      <c r="G8" s="69"/>
      <c r="H8" s="69"/>
      <c r="I8" s="69"/>
      <c r="J8" s="69"/>
      <c r="K8" s="70" t="s">
        <v>213</v>
      </c>
    </row>
    <row r="9" spans="2:12" s="67" customFormat="1" x14ac:dyDescent="0.15">
      <c r="B9" s="238" t="s">
        <v>94</v>
      </c>
      <c r="C9" s="248" t="s">
        <v>126</v>
      </c>
      <c r="D9" s="236" t="s">
        <v>127</v>
      </c>
      <c r="E9" s="236" t="s">
        <v>128</v>
      </c>
      <c r="F9" s="236" t="s">
        <v>129</v>
      </c>
      <c r="G9" s="236" t="s">
        <v>130</v>
      </c>
      <c r="H9" s="236" t="s">
        <v>131</v>
      </c>
      <c r="I9" s="236" t="s">
        <v>132</v>
      </c>
      <c r="J9" s="236" t="s">
        <v>133</v>
      </c>
      <c r="K9" s="236" t="s">
        <v>134</v>
      </c>
    </row>
    <row r="10" spans="2:12" s="67" customFormat="1" x14ac:dyDescent="0.15">
      <c r="B10" s="239"/>
      <c r="C10" s="249"/>
      <c r="D10" s="237"/>
      <c r="E10" s="237"/>
      <c r="F10" s="237"/>
      <c r="G10" s="237"/>
      <c r="H10" s="237"/>
      <c r="I10" s="237"/>
      <c r="J10" s="237"/>
      <c r="K10" s="237"/>
    </row>
    <row r="11" spans="2:12" s="67" customFormat="1" ht="34.15" customHeight="1" x14ac:dyDescent="0.15">
      <c r="B11" s="121">
        <f>SUM(C11:K11)</f>
        <v>23002872244</v>
      </c>
      <c r="C11" s="122">
        <f>1913661219+48802000</f>
        <v>1962463219</v>
      </c>
      <c r="D11" s="123">
        <f>1845562641+48802000</f>
        <v>1894364641</v>
      </c>
      <c r="E11" s="123">
        <f>1785896251+48802000+124957</f>
        <v>1834823208</v>
      </c>
      <c r="F11" s="123">
        <f>1822277502+48802000+124969</f>
        <v>1871204471</v>
      </c>
      <c r="G11" s="123">
        <f>1759499579+48802000+124981</f>
        <v>1808426560</v>
      </c>
      <c r="H11" s="123">
        <f>6930664641+73191000+625093-1</f>
        <v>7004480733</v>
      </c>
      <c r="I11" s="123">
        <v>4292606164</v>
      </c>
      <c r="J11" s="123">
        <v>1601649743</v>
      </c>
      <c r="K11" s="123">
        <v>732853505</v>
      </c>
    </row>
    <row r="12" spans="2:12" s="67" customFormat="1" x14ac:dyDescent="0.15"/>
    <row r="13" spans="2:12" s="67" customFormat="1" x14ac:dyDescent="0.15"/>
    <row r="14" spans="2:12" s="67" customFormat="1" ht="19.5" customHeight="1" x14ac:dyDescent="0.15">
      <c r="B14" s="68" t="s">
        <v>135</v>
      </c>
      <c r="E14" s="69"/>
      <c r="F14" s="69"/>
      <c r="G14" s="69"/>
      <c r="H14" s="70" t="s">
        <v>0</v>
      </c>
    </row>
    <row r="15" spans="2:12" s="67" customFormat="1" ht="13.15" customHeight="1" x14ac:dyDescent="0.15">
      <c r="B15" s="238" t="s">
        <v>136</v>
      </c>
      <c r="C15" s="240" t="s">
        <v>137</v>
      </c>
      <c r="D15" s="241"/>
      <c r="E15" s="241"/>
      <c r="F15" s="241"/>
      <c r="G15" s="241"/>
      <c r="H15" s="242"/>
    </row>
    <row r="16" spans="2:12" s="67" customFormat="1" ht="20.25" customHeight="1" x14ac:dyDescent="0.15">
      <c r="B16" s="239"/>
      <c r="C16" s="243"/>
      <c r="D16" s="244"/>
      <c r="E16" s="244"/>
      <c r="F16" s="244"/>
      <c r="G16" s="244"/>
      <c r="H16" s="245"/>
    </row>
    <row r="17" spans="2:8" s="67" customFormat="1" ht="32.450000000000003" customHeight="1" x14ac:dyDescent="0.15">
      <c r="B17" s="74"/>
      <c r="C17" s="233"/>
      <c r="D17" s="234"/>
      <c r="E17" s="234"/>
      <c r="F17" s="234"/>
      <c r="G17" s="234"/>
      <c r="H17" s="235"/>
    </row>
    <row r="18" spans="2:8" s="67" customFormat="1" ht="9.75" customHeight="1" x14ac:dyDescent="0.15"/>
    <row r="19" spans="2:8" s="67" customFormat="1" x14ac:dyDescent="0.15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2"/>
  <printOptions horizontalCentered="1"/>
  <pageMargins left="0.19685039370078741" right="0.19685039370078741" top="0.27559055118110237" bottom="0.19685039370078741" header="0.59055118110236227" footer="0.3937007874015748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11"/>
  <sheetViews>
    <sheetView view="pageBreakPreview" zoomScale="110" zoomScaleNormal="100" zoomScaleSheetLayoutView="110" workbookViewId="0">
      <selection sqref="A1:XFD1048576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8" ht="49.5" customHeight="1" x14ac:dyDescent="0.15"/>
    <row r="2" spans="2:8" ht="15.75" customHeight="1" x14ac:dyDescent="0.15">
      <c r="B2" s="76" t="s">
        <v>138</v>
      </c>
      <c r="G2" s="77" t="s">
        <v>208</v>
      </c>
    </row>
    <row r="3" spans="2:8" s="1" customFormat="1" ht="23.1" customHeight="1" x14ac:dyDescent="0.15">
      <c r="B3" s="222" t="s">
        <v>139</v>
      </c>
      <c r="C3" s="222" t="s">
        <v>140</v>
      </c>
      <c r="D3" s="222" t="s">
        <v>141</v>
      </c>
      <c r="E3" s="224" t="s">
        <v>142</v>
      </c>
      <c r="F3" s="225"/>
      <c r="G3" s="222" t="s">
        <v>143</v>
      </c>
      <c r="H3" s="23"/>
    </row>
    <row r="4" spans="2:8" s="1" customFormat="1" ht="23.1" customHeight="1" x14ac:dyDescent="0.15">
      <c r="B4" s="223"/>
      <c r="C4" s="223"/>
      <c r="D4" s="223"/>
      <c r="E4" s="44" t="s">
        <v>144</v>
      </c>
      <c r="F4" s="44" t="s">
        <v>145</v>
      </c>
      <c r="G4" s="223"/>
      <c r="H4" s="23"/>
    </row>
    <row r="5" spans="2:8" s="1" customFormat="1" ht="27" customHeight="1" x14ac:dyDescent="0.15">
      <c r="B5" s="37" t="s">
        <v>214</v>
      </c>
      <c r="C5" s="125">
        <v>2288497000</v>
      </c>
      <c r="D5" s="166">
        <v>817720494</v>
      </c>
      <c r="E5" s="125"/>
      <c r="F5" s="125"/>
      <c r="G5" s="125">
        <v>3106217494</v>
      </c>
      <c r="H5" s="23"/>
    </row>
    <row r="6" spans="2:8" s="1" customFormat="1" ht="27" customHeight="1" x14ac:dyDescent="0.15">
      <c r="B6" s="37" t="s">
        <v>217</v>
      </c>
      <c r="C6" s="125">
        <v>107318000</v>
      </c>
      <c r="D6" s="166">
        <v>-25794784</v>
      </c>
      <c r="E6" s="125">
        <v>25794784</v>
      </c>
      <c r="F6" s="125"/>
      <c r="G6" s="125">
        <v>81523216</v>
      </c>
      <c r="H6" s="23"/>
    </row>
    <row r="7" spans="2:8" s="1" customFormat="1" ht="27" customHeight="1" x14ac:dyDescent="0.15">
      <c r="B7" s="37" t="s">
        <v>216</v>
      </c>
      <c r="C7" s="125">
        <v>3250743000</v>
      </c>
      <c r="D7" s="166">
        <v>66537000</v>
      </c>
      <c r="E7" s="125"/>
      <c r="F7" s="125"/>
      <c r="G7" s="125">
        <v>3317280000</v>
      </c>
      <c r="H7" s="23"/>
    </row>
    <row r="8" spans="2:8" s="1" customFormat="1" ht="27" customHeight="1" x14ac:dyDescent="0.15">
      <c r="B8" s="37" t="s">
        <v>215</v>
      </c>
      <c r="C8" s="125">
        <v>234899000</v>
      </c>
      <c r="D8" s="166">
        <v>-1061000</v>
      </c>
      <c r="E8" s="125">
        <v>1061000</v>
      </c>
      <c r="F8" s="125"/>
      <c r="G8" s="125">
        <v>233838000</v>
      </c>
      <c r="H8" s="23"/>
    </row>
    <row r="9" spans="2:8" s="1" customFormat="1" ht="27" customHeight="1" x14ac:dyDescent="0.15">
      <c r="B9" s="37"/>
      <c r="C9" s="125"/>
      <c r="D9" s="125"/>
      <c r="E9" s="125"/>
      <c r="F9" s="125"/>
      <c r="G9" s="125"/>
      <c r="H9" s="23"/>
    </row>
    <row r="10" spans="2:8" s="1" customFormat="1" ht="29.1" customHeight="1" x14ac:dyDescent="0.15">
      <c r="B10" s="29" t="s">
        <v>9</v>
      </c>
      <c r="C10" s="125">
        <f>SUM(C5:C9)</f>
        <v>5881457000</v>
      </c>
      <c r="D10" s="125">
        <f t="shared" ref="D10:G10" si="0">SUM(D5:D9)</f>
        <v>857401710</v>
      </c>
      <c r="E10" s="125">
        <f t="shared" si="0"/>
        <v>26855784</v>
      </c>
      <c r="F10" s="125">
        <f t="shared" si="0"/>
        <v>0</v>
      </c>
      <c r="G10" s="125">
        <f t="shared" si="0"/>
        <v>6738858710</v>
      </c>
      <c r="H10" s="23"/>
    </row>
    <row r="11" spans="2:8" ht="5.25" customHeight="1" x14ac:dyDescent="0.15"/>
  </sheetData>
  <mergeCells count="5">
    <mergeCell ref="B3:B4"/>
    <mergeCell ref="C3:C4"/>
    <mergeCell ref="D3:D4"/>
    <mergeCell ref="E3:F3"/>
    <mergeCell ref="G3:G4"/>
  </mergeCells>
  <phoneticPr fontId="2"/>
  <printOptions horizontalCentered="1" verticalCentered="1"/>
  <pageMargins left="0.59055118110236227" right="0.59055118110236227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view="pageBreakPreview" zoomScale="120" zoomScaleNormal="100" zoomScaleSheetLayoutView="120" workbookViewId="0">
      <selection sqref="A1:XFD1048576"/>
    </sheetView>
  </sheetViews>
  <sheetFormatPr defaultRowHeight="10.5" x14ac:dyDescent="0.15"/>
  <cols>
    <col min="1" max="1" width="3.625" style="146" customWidth="1"/>
    <col min="2" max="2" width="7.625" style="146" customWidth="1"/>
    <col min="3" max="3" width="4.125" style="146" customWidth="1"/>
    <col min="4" max="4" width="25" style="146" customWidth="1"/>
    <col min="5" max="5" width="18.25" style="146" customWidth="1"/>
    <col min="6" max="6" width="10.375" style="146" customWidth="1"/>
    <col min="7" max="7" width="29.75" style="146" customWidth="1"/>
    <col min="8" max="8" width="1" style="146" customWidth="1"/>
    <col min="9" max="9" width="1.5" style="146" customWidth="1"/>
    <col min="10" max="16384" width="9" style="146"/>
  </cols>
  <sheetData>
    <row r="1" spans="1:8" ht="33.75" customHeight="1" x14ac:dyDescent="0.15"/>
    <row r="2" spans="1:8" x14ac:dyDescent="0.15">
      <c r="A2" s="147"/>
      <c r="B2" s="148" t="s">
        <v>146</v>
      </c>
      <c r="C2" s="147"/>
      <c r="D2" s="147"/>
      <c r="E2" s="147"/>
      <c r="F2" s="147"/>
      <c r="G2" s="147"/>
      <c r="H2" s="147"/>
    </row>
    <row r="3" spans="1:8" x14ac:dyDescent="0.15">
      <c r="A3" s="147"/>
      <c r="B3" s="148" t="s">
        <v>147</v>
      </c>
      <c r="C3" s="149"/>
      <c r="D3" s="149"/>
      <c r="E3" s="147"/>
      <c r="F3" s="147"/>
      <c r="G3" s="150" t="s">
        <v>228</v>
      </c>
      <c r="H3" s="147"/>
    </row>
    <row r="4" spans="1:8" ht="24.95" customHeight="1" x14ac:dyDescent="0.15">
      <c r="A4" s="147"/>
      <c r="B4" s="250" t="s">
        <v>17</v>
      </c>
      <c r="C4" s="250"/>
      <c r="D4" s="151" t="s">
        <v>148</v>
      </c>
      <c r="E4" s="151" t="s">
        <v>149</v>
      </c>
      <c r="F4" s="152" t="s">
        <v>150</v>
      </c>
      <c r="G4" s="151" t="s">
        <v>151</v>
      </c>
      <c r="H4" s="147"/>
    </row>
    <row r="5" spans="1:8" ht="18" customHeight="1" x14ac:dyDescent="0.15">
      <c r="A5" s="147"/>
      <c r="B5" s="251" t="s">
        <v>152</v>
      </c>
      <c r="C5" s="252"/>
      <c r="D5" s="153" t="s">
        <v>256</v>
      </c>
      <c r="E5" s="154" t="s">
        <v>257</v>
      </c>
      <c r="F5" s="155">
        <v>190903036</v>
      </c>
      <c r="G5" s="169" t="s">
        <v>258</v>
      </c>
      <c r="H5" s="147"/>
    </row>
    <row r="6" spans="1:8" ht="18" customHeight="1" x14ac:dyDescent="0.15">
      <c r="A6" s="147"/>
      <c r="B6" s="253"/>
      <c r="C6" s="254"/>
      <c r="D6" s="153" t="s">
        <v>259</v>
      </c>
      <c r="E6" s="154" t="s">
        <v>260</v>
      </c>
      <c r="F6" s="155">
        <v>76500000</v>
      </c>
      <c r="G6" s="156" t="s">
        <v>261</v>
      </c>
      <c r="H6" s="147"/>
    </row>
    <row r="7" spans="1:8" ht="18" customHeight="1" x14ac:dyDescent="0.15">
      <c r="A7" s="147"/>
      <c r="B7" s="253"/>
      <c r="C7" s="254"/>
      <c r="D7" s="157" t="s">
        <v>262</v>
      </c>
      <c r="E7" s="154" t="s">
        <v>260</v>
      </c>
      <c r="F7" s="158">
        <v>57757000</v>
      </c>
      <c r="G7" s="159" t="s">
        <v>263</v>
      </c>
      <c r="H7" s="147"/>
    </row>
    <row r="8" spans="1:8" ht="18" customHeight="1" x14ac:dyDescent="0.15">
      <c r="A8" s="147"/>
      <c r="B8" s="253"/>
      <c r="C8" s="254"/>
      <c r="D8" s="153" t="s">
        <v>264</v>
      </c>
      <c r="E8" s="154" t="s">
        <v>260</v>
      </c>
      <c r="F8" s="155">
        <v>35380000</v>
      </c>
      <c r="G8" s="169" t="s">
        <v>265</v>
      </c>
      <c r="H8" s="147"/>
    </row>
    <row r="9" spans="1:8" ht="18" customHeight="1" x14ac:dyDescent="0.15">
      <c r="A9" s="147"/>
      <c r="B9" s="253"/>
      <c r="C9" s="254"/>
      <c r="D9" s="157" t="s">
        <v>266</v>
      </c>
      <c r="E9" s="154" t="s">
        <v>267</v>
      </c>
      <c r="F9" s="158">
        <v>31812000</v>
      </c>
      <c r="G9" s="159" t="s">
        <v>268</v>
      </c>
      <c r="H9" s="147"/>
    </row>
    <row r="10" spans="1:8" ht="18" customHeight="1" x14ac:dyDescent="0.15">
      <c r="A10" s="147"/>
      <c r="B10" s="253"/>
      <c r="C10" s="254"/>
      <c r="D10" s="157" t="s">
        <v>2</v>
      </c>
      <c r="E10" s="154"/>
      <c r="F10" s="158">
        <v>37675555</v>
      </c>
      <c r="G10" s="159"/>
      <c r="H10" s="147"/>
    </row>
    <row r="11" spans="1:8" ht="18" customHeight="1" x14ac:dyDescent="0.15">
      <c r="A11" s="147"/>
      <c r="B11" s="255"/>
      <c r="C11" s="256"/>
      <c r="D11" s="160" t="s">
        <v>153</v>
      </c>
      <c r="E11" s="161"/>
      <c r="F11" s="162">
        <f>SUM(F5:F10)</f>
        <v>430027591</v>
      </c>
      <c r="G11" s="163"/>
      <c r="H11" s="147"/>
    </row>
    <row r="12" spans="1:8" ht="18" customHeight="1" x14ac:dyDescent="0.15">
      <c r="A12" s="147"/>
      <c r="B12" s="257" t="s">
        <v>154</v>
      </c>
      <c r="C12" s="258"/>
      <c r="D12" s="168" t="s">
        <v>269</v>
      </c>
      <c r="E12" s="170" t="s">
        <v>288</v>
      </c>
      <c r="F12" s="158">
        <v>675136000</v>
      </c>
      <c r="G12" s="159" t="s">
        <v>270</v>
      </c>
      <c r="H12" s="147"/>
    </row>
    <row r="13" spans="1:8" ht="18" customHeight="1" x14ac:dyDescent="0.15">
      <c r="A13" s="147"/>
      <c r="B13" s="259"/>
      <c r="C13" s="260"/>
      <c r="D13" s="157" t="s">
        <v>271</v>
      </c>
      <c r="E13" s="154" t="s">
        <v>272</v>
      </c>
      <c r="F13" s="158">
        <v>635928000</v>
      </c>
      <c r="G13" s="159" t="s">
        <v>273</v>
      </c>
      <c r="H13" s="147"/>
    </row>
    <row r="14" spans="1:8" ht="18" customHeight="1" x14ac:dyDescent="0.15">
      <c r="A14" s="147"/>
      <c r="B14" s="259"/>
      <c r="C14" s="260"/>
      <c r="D14" s="157" t="s">
        <v>274</v>
      </c>
      <c r="E14" s="154" t="s">
        <v>275</v>
      </c>
      <c r="F14" s="158">
        <v>326100000</v>
      </c>
      <c r="G14" s="156" t="s">
        <v>276</v>
      </c>
      <c r="H14" s="147"/>
    </row>
    <row r="15" spans="1:8" ht="18" customHeight="1" x14ac:dyDescent="0.15">
      <c r="A15" s="147"/>
      <c r="B15" s="259"/>
      <c r="C15" s="260"/>
      <c r="D15" s="157" t="s">
        <v>277</v>
      </c>
      <c r="E15" s="154" t="s">
        <v>278</v>
      </c>
      <c r="F15" s="158">
        <v>300591000</v>
      </c>
      <c r="G15" s="159" t="s">
        <v>273</v>
      </c>
      <c r="H15" s="147"/>
    </row>
    <row r="16" spans="1:8" ht="18" customHeight="1" x14ac:dyDescent="0.15">
      <c r="A16" s="147"/>
      <c r="B16" s="259"/>
      <c r="C16" s="260"/>
      <c r="D16" s="157" t="s">
        <v>279</v>
      </c>
      <c r="E16" s="154" t="s">
        <v>280</v>
      </c>
      <c r="F16" s="158">
        <v>233809000</v>
      </c>
      <c r="G16" s="159" t="s">
        <v>273</v>
      </c>
      <c r="H16" s="147"/>
    </row>
    <row r="17" spans="1:8" ht="18" customHeight="1" x14ac:dyDescent="0.15">
      <c r="A17" s="147"/>
      <c r="B17" s="259"/>
      <c r="C17" s="260"/>
      <c r="D17" s="157" t="s">
        <v>281</v>
      </c>
      <c r="E17" s="154" t="s">
        <v>260</v>
      </c>
      <c r="F17" s="158">
        <v>209610000</v>
      </c>
      <c r="G17" s="159" t="s">
        <v>282</v>
      </c>
      <c r="H17" s="147"/>
    </row>
    <row r="18" spans="1:8" ht="18" customHeight="1" x14ac:dyDescent="0.15">
      <c r="A18" s="147"/>
      <c r="B18" s="259"/>
      <c r="C18" s="260"/>
      <c r="D18" s="157" t="s">
        <v>283</v>
      </c>
      <c r="E18" s="154" t="s">
        <v>284</v>
      </c>
      <c r="F18" s="158">
        <v>45905211</v>
      </c>
      <c r="G18" s="159" t="s">
        <v>285</v>
      </c>
      <c r="H18" s="147"/>
    </row>
    <row r="19" spans="1:8" ht="18" customHeight="1" x14ac:dyDescent="0.15">
      <c r="A19" s="147"/>
      <c r="B19" s="259"/>
      <c r="C19" s="260"/>
      <c r="D19" s="157" t="s">
        <v>286</v>
      </c>
      <c r="E19" s="154" t="s">
        <v>287</v>
      </c>
      <c r="F19" s="158">
        <v>41004000</v>
      </c>
      <c r="G19" s="159" t="s">
        <v>273</v>
      </c>
      <c r="H19" s="147"/>
    </row>
    <row r="20" spans="1:8" ht="18" customHeight="1" x14ac:dyDescent="0.15">
      <c r="A20" s="147"/>
      <c r="B20" s="259"/>
      <c r="C20" s="260"/>
      <c r="D20" s="157" t="s">
        <v>2</v>
      </c>
      <c r="E20" s="154"/>
      <c r="F20" s="158">
        <v>811244799</v>
      </c>
      <c r="G20" s="159"/>
      <c r="H20" s="147"/>
    </row>
    <row r="21" spans="1:8" ht="18" customHeight="1" x14ac:dyDescent="0.15">
      <c r="A21" s="147"/>
      <c r="B21" s="261"/>
      <c r="C21" s="262"/>
      <c r="D21" s="164" t="s">
        <v>153</v>
      </c>
      <c r="E21" s="161"/>
      <c r="F21" s="162">
        <f>SUM(F12:F20)</f>
        <v>3279328010</v>
      </c>
      <c r="G21" s="165"/>
      <c r="H21" s="147"/>
    </row>
    <row r="22" spans="1:8" ht="18" customHeight="1" x14ac:dyDescent="0.15">
      <c r="A22" s="147"/>
      <c r="B22" s="263" t="s">
        <v>45</v>
      </c>
      <c r="C22" s="264"/>
      <c r="D22" s="165"/>
      <c r="E22" s="161"/>
      <c r="F22" s="155">
        <f>F11+F21</f>
        <v>3709355601</v>
      </c>
      <c r="G22" s="165"/>
      <c r="H22" s="147"/>
    </row>
    <row r="23" spans="1:8" ht="3.75" customHeight="1" x14ac:dyDescent="0.15">
      <c r="A23" s="147"/>
      <c r="B23" s="147"/>
      <c r="C23" s="147"/>
      <c r="D23" s="147"/>
      <c r="E23" s="147"/>
      <c r="F23" s="147"/>
      <c r="G23" s="147"/>
      <c r="H23" s="147"/>
    </row>
    <row r="24" spans="1:8" ht="12" customHeight="1" x14ac:dyDescent="0.15"/>
  </sheetData>
  <mergeCells count="4">
    <mergeCell ref="B4:C4"/>
    <mergeCell ref="B5:C11"/>
    <mergeCell ref="B12:C21"/>
    <mergeCell ref="B22:C22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有形固定資産</vt:lpstr>
      <vt:lpstr>増減の明細 (単位 円)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'増減の明細 (単位 円)'!Print_Area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  <vt:lpstr>基金!Print_Titles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笠岡市役所</cp:lastModifiedBy>
  <cp:lastPrinted>2018-06-12T08:29:16Z</cp:lastPrinted>
  <dcterms:created xsi:type="dcterms:W3CDTF">2014-03-27T08:10:30Z</dcterms:created>
  <dcterms:modified xsi:type="dcterms:W3CDTF">2019-07-01T04:35:29Z</dcterms:modified>
</cp:coreProperties>
</file>