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0.73\share\zaisei\財政\●広報等公表関係\ホームページ\R01\③財務書類\"/>
    </mc:Choice>
  </mc:AlternateContent>
  <bookViews>
    <workbookView xWindow="600" yWindow="195" windowWidth="16605" windowHeight="7440" tabRatio="916" firstSheet="3" activeTab="12"/>
  </bookViews>
  <sheets>
    <sheet name="有形固定資産" sheetId="7" r:id="rId1"/>
    <sheet name="増減の明細 (単位 千円)" sheetId="8" r:id="rId2"/>
    <sheet name="増減の明細 (単位 円)" sheetId="26" r:id="rId3"/>
    <sheet name="基金" sheetId="30" r:id="rId4"/>
    <sheet name="貸付金" sheetId="10" r:id="rId5"/>
    <sheet name="未収金及び長期延滞債権" sheetId="11" r:id="rId6"/>
    <sheet name="地方債（借入先別）" sheetId="31" r:id="rId7"/>
    <sheet name="地方債（利率別など）" sheetId="32" r:id="rId8"/>
    <sheet name="引当金" sheetId="14" r:id="rId9"/>
    <sheet name="補助金" sheetId="29" r:id="rId10"/>
    <sheet name="財源明細" sheetId="16" r:id="rId11"/>
    <sheet name="財源情報明細" sheetId="17" r:id="rId12"/>
    <sheet name="資金明細" sheetId="18" r:id="rId13"/>
  </sheets>
  <definedNames>
    <definedName name="_xlnm.Print_Area" localSheetId="8">引当金!$A$1:$H$11</definedName>
    <definedName name="_xlnm.Print_Area" localSheetId="3">基金!$B$1:$L$32</definedName>
    <definedName name="_xlnm.Print_Area" localSheetId="11">財源情報明細!$B$1:$I$10</definedName>
    <definedName name="_xlnm.Print_Area" localSheetId="10">財源明細!$A$1:$G$20</definedName>
    <definedName name="_xlnm.Print_Area" localSheetId="12">資金明細!$A$1:$D$7</definedName>
    <definedName name="_xlnm.Print_Area" localSheetId="2">'増減の明細 (単位 円)'!$B$1:$N$42</definedName>
    <definedName name="_xlnm.Print_Area" localSheetId="1">'増減の明細 (単位 千円)'!$B$1:$N$42</definedName>
    <definedName name="_xlnm.Print_Area" localSheetId="4">貸付金!$B$1:$I$24</definedName>
    <definedName name="_xlnm.Print_Area" localSheetId="6">'地方債（借入先別）'!$A$1:$M$19</definedName>
    <definedName name="_xlnm.Print_Area" localSheetId="7">'地方債（利率別など）'!$A$1:$L$18</definedName>
    <definedName name="_xlnm.Print_Area" localSheetId="9">補助金!$A$1:$H$24</definedName>
    <definedName name="_xlnm.Print_Area" localSheetId="0">有形固定資産!$A$1:$T$51</definedName>
    <definedName name="_xlnm.Print_Titles" localSheetId="3">基金!$1:$4</definedName>
  </definedNames>
  <calcPr calcId="162913"/>
</workbook>
</file>

<file path=xl/calcChain.xml><?xml version="1.0" encoding="utf-8"?>
<calcChain xmlns="http://schemas.openxmlformats.org/spreadsheetml/2006/main">
  <c r="F49" i="7" l="1"/>
  <c r="H49" i="7"/>
  <c r="J49" i="7"/>
  <c r="L49" i="7"/>
  <c r="N49" i="7"/>
  <c r="P49" i="7"/>
  <c r="D49" i="7"/>
  <c r="R49" i="7" l="1"/>
  <c r="F26" i="7"/>
  <c r="H26" i="7"/>
  <c r="J26" i="7"/>
  <c r="L26" i="7"/>
  <c r="N26" i="7"/>
  <c r="P26" i="7"/>
  <c r="D26" i="7"/>
  <c r="F19" i="7"/>
  <c r="H19" i="7"/>
  <c r="J19" i="7"/>
  <c r="L19" i="7"/>
  <c r="N19" i="7"/>
  <c r="D19" i="7"/>
  <c r="N9" i="7"/>
  <c r="L9" i="7"/>
  <c r="H9" i="7"/>
  <c r="F9" i="7"/>
  <c r="D9" i="7"/>
  <c r="H20" i="7"/>
  <c r="F10" i="7"/>
  <c r="H10" i="7"/>
  <c r="J10" i="7"/>
  <c r="J9" i="7" l="1"/>
  <c r="L24" i="26" l="1"/>
  <c r="G9" i="17" l="1"/>
  <c r="G6" i="17"/>
  <c r="G7" i="17"/>
  <c r="G5" i="17"/>
  <c r="H9" i="17"/>
  <c r="H7" i="17"/>
  <c r="H5" i="17"/>
  <c r="E6" i="17"/>
  <c r="F6" i="17" l="1"/>
  <c r="H23" i="10" l="1"/>
  <c r="D23" i="10"/>
  <c r="H21" i="10"/>
  <c r="C6" i="18" l="1"/>
  <c r="D8" i="14" l="1"/>
  <c r="D7" i="14"/>
  <c r="D6" i="14"/>
  <c r="D5" i="14" l="1"/>
  <c r="P9" i="7" l="1"/>
  <c r="P10" i="7"/>
  <c r="P14" i="7"/>
  <c r="P15" i="7"/>
  <c r="P12" i="7"/>
  <c r="J13" i="7"/>
  <c r="P13" i="7" s="1"/>
  <c r="J14" i="7"/>
  <c r="J15" i="7"/>
  <c r="J18" i="7"/>
  <c r="P18" i="7" s="1"/>
  <c r="P19" i="7"/>
  <c r="J20" i="7"/>
  <c r="P20" i="7" s="1"/>
  <c r="J21" i="7"/>
  <c r="P21" i="7" s="1"/>
  <c r="J22" i="7"/>
  <c r="P22" i="7" s="1"/>
  <c r="J24" i="7"/>
  <c r="P24" i="7" s="1"/>
  <c r="J25" i="7"/>
  <c r="P25" i="7" s="1"/>
  <c r="J12" i="7"/>
  <c r="H22" i="11" l="1"/>
  <c r="G22" i="11"/>
  <c r="D22" i="11"/>
  <c r="H11" i="32" l="1"/>
  <c r="J11" i="32"/>
  <c r="I11" i="32"/>
  <c r="K11" i="32"/>
  <c r="G11" i="32"/>
  <c r="F11" i="32"/>
  <c r="E11" i="32" l="1"/>
  <c r="D11" i="32"/>
  <c r="C11" i="32"/>
  <c r="C5" i="32" l="1"/>
  <c r="E18" i="31"/>
  <c r="C18" i="31"/>
  <c r="E7" i="31"/>
  <c r="C7" i="31"/>
  <c r="D18" i="31" l="1"/>
  <c r="I23" i="26" l="1"/>
  <c r="G23" i="26" l="1"/>
  <c r="I13" i="26" l="1"/>
  <c r="I15" i="26"/>
  <c r="D7" i="30" l="1"/>
  <c r="B11" i="32" l="1"/>
  <c r="B5" i="32"/>
  <c r="R32" i="7" l="1"/>
  <c r="I29" i="30" l="1"/>
  <c r="F29" i="30"/>
  <c r="E29" i="30"/>
  <c r="D29" i="30"/>
  <c r="H28" i="30"/>
  <c r="H27" i="30"/>
  <c r="H26" i="30"/>
  <c r="H25" i="30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6" i="30"/>
  <c r="H5" i="30"/>
  <c r="H29" i="30" l="1"/>
  <c r="F13" i="29"/>
  <c r="F17" i="16"/>
  <c r="F14" i="16"/>
  <c r="F11" i="16"/>
  <c r="D9" i="17"/>
  <c r="R48" i="7"/>
  <c r="R47" i="7"/>
  <c r="R46" i="7"/>
  <c r="R45" i="7"/>
  <c r="R44" i="7"/>
  <c r="R43" i="7"/>
  <c r="R42" i="7"/>
  <c r="R41" i="7"/>
  <c r="R38" i="7"/>
  <c r="R37" i="7"/>
  <c r="R36" i="7"/>
  <c r="R35" i="7"/>
  <c r="R33" i="7"/>
  <c r="F18" i="16" l="1"/>
  <c r="F19" i="16" s="1"/>
  <c r="G21" i="11" l="1"/>
  <c r="M39" i="8" l="1"/>
  <c r="K39" i="8"/>
  <c r="H39" i="8"/>
  <c r="F39" i="8"/>
  <c r="E39" i="8"/>
  <c r="D39" i="8"/>
  <c r="M38" i="8"/>
  <c r="K38" i="8"/>
  <c r="H38" i="8"/>
  <c r="F38" i="8"/>
  <c r="E38" i="8"/>
  <c r="D38" i="8"/>
  <c r="M37" i="8"/>
  <c r="K37" i="8"/>
  <c r="H37" i="8"/>
  <c r="F37" i="8"/>
  <c r="E37" i="8"/>
  <c r="D37" i="8"/>
  <c r="M36" i="8"/>
  <c r="K36" i="8"/>
  <c r="H36" i="8"/>
  <c r="F36" i="8"/>
  <c r="E36" i="8"/>
  <c r="D36" i="8"/>
  <c r="M35" i="8"/>
  <c r="K35" i="8"/>
  <c r="H35" i="8"/>
  <c r="F35" i="8"/>
  <c r="E35" i="8"/>
  <c r="D35" i="8"/>
  <c r="M34" i="8"/>
  <c r="K34" i="8"/>
  <c r="H34" i="8"/>
  <c r="F34" i="8"/>
  <c r="E34" i="8"/>
  <c r="D34" i="8"/>
  <c r="M33" i="8"/>
  <c r="K33" i="8"/>
  <c r="H33" i="8"/>
  <c r="F33" i="8"/>
  <c r="E33" i="8"/>
  <c r="D33" i="8"/>
  <c r="M32" i="8"/>
  <c r="K32" i="8"/>
  <c r="H32" i="8"/>
  <c r="F32" i="8"/>
  <c r="E32" i="8"/>
  <c r="D32" i="8"/>
  <c r="M31" i="8"/>
  <c r="K31" i="8"/>
  <c r="H31" i="8"/>
  <c r="F31" i="8"/>
  <c r="E31" i="8"/>
  <c r="D31" i="8"/>
  <c r="M30" i="8"/>
  <c r="K30" i="8"/>
  <c r="H30" i="8"/>
  <c r="F30" i="8"/>
  <c r="E30" i="8"/>
  <c r="D30" i="8"/>
  <c r="M29" i="8"/>
  <c r="K29" i="8"/>
  <c r="H29" i="8"/>
  <c r="F29" i="8"/>
  <c r="E29" i="8"/>
  <c r="D29" i="8"/>
  <c r="M28" i="8"/>
  <c r="K28" i="8"/>
  <c r="H28" i="8"/>
  <c r="F28" i="8"/>
  <c r="E28" i="8"/>
  <c r="D28" i="8"/>
  <c r="M27" i="8"/>
  <c r="K27" i="8"/>
  <c r="H27" i="8"/>
  <c r="F27" i="8"/>
  <c r="E27" i="8"/>
  <c r="D27" i="8"/>
  <c r="M26" i="8"/>
  <c r="K26" i="8"/>
  <c r="H26" i="8"/>
  <c r="F26" i="8"/>
  <c r="E26" i="8"/>
  <c r="D26" i="8"/>
  <c r="M25" i="8"/>
  <c r="K25" i="8"/>
  <c r="H25" i="8"/>
  <c r="F25" i="8"/>
  <c r="E25" i="8"/>
  <c r="D25" i="8"/>
  <c r="M24" i="8"/>
  <c r="K24" i="8"/>
  <c r="H24" i="8"/>
  <c r="F24" i="8"/>
  <c r="E24" i="8"/>
  <c r="D24" i="8"/>
  <c r="M23" i="8"/>
  <c r="K23" i="8"/>
  <c r="H23" i="8"/>
  <c r="F23" i="8"/>
  <c r="E23" i="8"/>
  <c r="D23" i="8"/>
  <c r="M22" i="8"/>
  <c r="K22" i="8"/>
  <c r="H22" i="8"/>
  <c r="F22" i="8"/>
  <c r="E22" i="8"/>
  <c r="D22" i="8"/>
  <c r="M21" i="8"/>
  <c r="K21" i="8"/>
  <c r="H21" i="8"/>
  <c r="F21" i="8"/>
  <c r="E21" i="8"/>
  <c r="D21" i="8"/>
  <c r="M20" i="8"/>
  <c r="K20" i="8"/>
  <c r="H20" i="8"/>
  <c r="F20" i="8"/>
  <c r="E20" i="8"/>
  <c r="D20" i="8"/>
  <c r="K15" i="8"/>
  <c r="H15" i="8"/>
  <c r="F15" i="8"/>
  <c r="E15" i="8"/>
  <c r="D15" i="8"/>
  <c r="K14" i="8"/>
  <c r="H14" i="8"/>
  <c r="F14" i="8"/>
  <c r="E14" i="8"/>
  <c r="D14" i="8"/>
  <c r="K13" i="8"/>
  <c r="H13" i="8"/>
  <c r="F13" i="8"/>
  <c r="E13" i="8"/>
  <c r="D13" i="8"/>
  <c r="K12" i="8"/>
  <c r="I12" i="8"/>
  <c r="H12" i="8"/>
  <c r="F12" i="8"/>
  <c r="E12" i="8"/>
  <c r="D12" i="8"/>
  <c r="I11" i="8"/>
  <c r="H11" i="8"/>
  <c r="F11" i="8"/>
  <c r="E11" i="8"/>
  <c r="D11" i="8"/>
  <c r="K40" i="8" l="1"/>
  <c r="M40" i="8"/>
  <c r="H40" i="8"/>
  <c r="F40" i="8"/>
  <c r="E40" i="8"/>
  <c r="D40" i="8"/>
  <c r="D21" i="11" l="1"/>
  <c r="H21" i="11"/>
  <c r="C21" i="11"/>
  <c r="G9" i="11"/>
  <c r="C9" i="11"/>
  <c r="C22" i="11" l="1"/>
  <c r="D10" i="14"/>
  <c r="E10" i="14"/>
  <c r="F10" i="14"/>
  <c r="G10" i="14"/>
  <c r="C10" i="14"/>
  <c r="I23" i="8" l="1"/>
  <c r="M40" i="26" l="1"/>
  <c r="K40" i="26"/>
  <c r="H40" i="26"/>
  <c r="F40" i="26"/>
  <c r="E40" i="26"/>
  <c r="D40" i="26"/>
  <c r="L39" i="26"/>
  <c r="L39" i="8" s="1"/>
  <c r="I39" i="26"/>
  <c r="I39" i="8" s="1"/>
  <c r="G39" i="26"/>
  <c r="G39" i="8" s="1"/>
  <c r="L38" i="26"/>
  <c r="L38" i="8" s="1"/>
  <c r="I38" i="26"/>
  <c r="I38" i="8" s="1"/>
  <c r="G38" i="26"/>
  <c r="G38" i="8" s="1"/>
  <c r="L37" i="26"/>
  <c r="L37" i="8" s="1"/>
  <c r="I37" i="26"/>
  <c r="I37" i="8" s="1"/>
  <c r="G37" i="26"/>
  <c r="G37" i="8" s="1"/>
  <c r="L36" i="26"/>
  <c r="L36" i="8" s="1"/>
  <c r="I36" i="26"/>
  <c r="I36" i="8" s="1"/>
  <c r="G36" i="26"/>
  <c r="G36" i="8" s="1"/>
  <c r="L35" i="26"/>
  <c r="L35" i="8" s="1"/>
  <c r="I35" i="26"/>
  <c r="I35" i="8" s="1"/>
  <c r="G35" i="26"/>
  <c r="G35" i="8" s="1"/>
  <c r="L34" i="26"/>
  <c r="L34" i="8" s="1"/>
  <c r="I34" i="26"/>
  <c r="I34" i="8" s="1"/>
  <c r="G34" i="26"/>
  <c r="G34" i="8" s="1"/>
  <c r="L33" i="26"/>
  <c r="L33" i="8" s="1"/>
  <c r="I33" i="26"/>
  <c r="I33" i="8" s="1"/>
  <c r="G33" i="26"/>
  <c r="G33" i="8" s="1"/>
  <c r="L32" i="26"/>
  <c r="L32" i="8" s="1"/>
  <c r="I32" i="26"/>
  <c r="I32" i="8" s="1"/>
  <c r="G32" i="26"/>
  <c r="G32" i="8" s="1"/>
  <c r="L31" i="26"/>
  <c r="L31" i="8" s="1"/>
  <c r="I31" i="26"/>
  <c r="I31" i="8" s="1"/>
  <c r="G31" i="26"/>
  <c r="G31" i="8" s="1"/>
  <c r="L30" i="26"/>
  <c r="L30" i="8" s="1"/>
  <c r="I30" i="26"/>
  <c r="I30" i="8" s="1"/>
  <c r="G30" i="26"/>
  <c r="G30" i="8" s="1"/>
  <c r="L29" i="26"/>
  <c r="L29" i="8" s="1"/>
  <c r="I29" i="26"/>
  <c r="I29" i="8" s="1"/>
  <c r="G29" i="26"/>
  <c r="G29" i="8" s="1"/>
  <c r="L28" i="26"/>
  <c r="L28" i="8" s="1"/>
  <c r="I28" i="26"/>
  <c r="I28" i="8" s="1"/>
  <c r="G28" i="26"/>
  <c r="G28" i="8" s="1"/>
  <c r="L27" i="26"/>
  <c r="L27" i="8" s="1"/>
  <c r="I27" i="26"/>
  <c r="I27" i="8" s="1"/>
  <c r="G27" i="26"/>
  <c r="G27" i="8" s="1"/>
  <c r="L26" i="26"/>
  <c r="L26" i="8" s="1"/>
  <c r="I26" i="26"/>
  <c r="I26" i="8" s="1"/>
  <c r="G26" i="26"/>
  <c r="G26" i="8" s="1"/>
  <c r="L25" i="26"/>
  <c r="L25" i="8" s="1"/>
  <c r="I25" i="26"/>
  <c r="I25" i="8" s="1"/>
  <c r="G25" i="26"/>
  <c r="G25" i="8" s="1"/>
  <c r="L24" i="8"/>
  <c r="I24" i="26"/>
  <c r="I24" i="8" s="1"/>
  <c r="G24" i="26"/>
  <c r="G24" i="8" s="1"/>
  <c r="L23" i="26"/>
  <c r="L23" i="8" s="1"/>
  <c r="L22" i="26"/>
  <c r="L22" i="8" s="1"/>
  <c r="I22" i="26"/>
  <c r="I22" i="8" s="1"/>
  <c r="G22" i="26"/>
  <c r="G22" i="8" s="1"/>
  <c r="L21" i="26"/>
  <c r="L21" i="8" s="1"/>
  <c r="I21" i="26"/>
  <c r="I21" i="8" s="1"/>
  <c r="G21" i="26"/>
  <c r="G21" i="8" s="1"/>
  <c r="L20" i="26"/>
  <c r="L20" i="8" s="1"/>
  <c r="I20" i="26"/>
  <c r="I20" i="8" s="1"/>
  <c r="G20" i="26"/>
  <c r="G20" i="8" s="1"/>
  <c r="H16" i="26"/>
  <c r="F16" i="26"/>
  <c r="E16" i="26"/>
  <c r="D16" i="26"/>
  <c r="L15" i="26"/>
  <c r="L15" i="8" s="1"/>
  <c r="I15" i="8"/>
  <c r="G15" i="26"/>
  <c r="L14" i="26"/>
  <c r="L14" i="8" s="1"/>
  <c r="I14" i="26"/>
  <c r="I14" i="8" s="1"/>
  <c r="G14" i="26"/>
  <c r="G14" i="8" s="1"/>
  <c r="L13" i="26"/>
  <c r="L13" i="8" s="1"/>
  <c r="I13" i="8"/>
  <c r="G13" i="26"/>
  <c r="L12" i="26"/>
  <c r="L12" i="8" s="1"/>
  <c r="G12" i="26"/>
  <c r="G12" i="8" s="1"/>
  <c r="L11" i="26"/>
  <c r="L11" i="8" s="1"/>
  <c r="G11" i="26"/>
  <c r="J11" i="26" s="1"/>
  <c r="K11" i="26" s="1"/>
  <c r="G13" i="8" l="1"/>
  <c r="J13" i="26"/>
  <c r="G15" i="8"/>
  <c r="J15" i="26"/>
  <c r="J15" i="8" s="1"/>
  <c r="L40" i="8"/>
  <c r="J23" i="26"/>
  <c r="J23" i="8" s="1"/>
  <c r="G23" i="8"/>
  <c r="G40" i="8" s="1"/>
  <c r="G11" i="8"/>
  <c r="J27" i="26"/>
  <c r="J27" i="8" s="1"/>
  <c r="J14" i="26"/>
  <c r="J14" i="8" s="1"/>
  <c r="J35" i="26"/>
  <c r="J35" i="8" s="1"/>
  <c r="J38" i="26"/>
  <c r="J38" i="8" s="1"/>
  <c r="J31" i="26"/>
  <c r="J31" i="8" s="1"/>
  <c r="J33" i="26"/>
  <c r="J33" i="8" s="1"/>
  <c r="J25" i="26"/>
  <c r="J25" i="8" s="1"/>
  <c r="J34" i="26"/>
  <c r="J34" i="8" s="1"/>
  <c r="J32" i="26"/>
  <c r="J32" i="8" s="1"/>
  <c r="J30" i="26"/>
  <c r="J30" i="8" s="1"/>
  <c r="J26" i="26"/>
  <c r="J26" i="8" s="1"/>
  <c r="J24" i="26"/>
  <c r="J24" i="8" s="1"/>
  <c r="J39" i="26"/>
  <c r="J39" i="8" s="1"/>
  <c r="J37" i="26"/>
  <c r="J37" i="8" s="1"/>
  <c r="J36" i="26"/>
  <c r="J36" i="8" s="1"/>
  <c r="J29" i="26"/>
  <c r="J29" i="8" s="1"/>
  <c r="J28" i="26"/>
  <c r="J28" i="8" s="1"/>
  <c r="J22" i="26"/>
  <c r="J22" i="8" s="1"/>
  <c r="J21" i="26"/>
  <c r="J21" i="8" s="1"/>
  <c r="G40" i="26"/>
  <c r="L40" i="26"/>
  <c r="L16" i="26"/>
  <c r="J13" i="8"/>
  <c r="G16" i="26"/>
  <c r="J12" i="26"/>
  <c r="J12" i="8" s="1"/>
  <c r="J20" i="26"/>
  <c r="J20" i="8" s="1"/>
  <c r="J11" i="8" l="1"/>
  <c r="J16" i="26"/>
  <c r="K11" i="8" l="1"/>
  <c r="K16" i="26"/>
  <c r="E16" i="8"/>
  <c r="F16" i="8"/>
  <c r="H16" i="8"/>
  <c r="L16" i="8"/>
  <c r="D16" i="8"/>
  <c r="I16" i="8" l="1"/>
  <c r="K16" i="8"/>
  <c r="G16" i="8"/>
  <c r="J16" i="8" l="1"/>
  <c r="F22" i="29"/>
  <c r="F23" i="29" s="1"/>
</calcChain>
</file>

<file path=xl/sharedStrings.xml><?xml version="1.0" encoding="utf-8"?>
<sst xmlns="http://schemas.openxmlformats.org/spreadsheetml/2006/main" count="462" uniqueCount="319">
  <si>
    <t>（単位：　　）</t>
    <rPh sb="1" eb="3">
      <t>タンイ</t>
    </rPh>
    <phoneticPr fontId="2"/>
  </si>
  <si>
    <t>金額</t>
    <rPh sb="0" eb="2">
      <t>キンガク</t>
    </rPh>
    <phoneticPr fontId="2"/>
  </si>
  <si>
    <t>その他</t>
    <rPh sb="2" eb="3">
      <t>タ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</si>
  <si>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</si>
  <si>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</si>
  <si>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</si>
  <si>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長期貸付金</t>
    <rPh sb="0" eb="2">
      <t>チョウキ</t>
    </rPh>
    <rPh sb="2" eb="5">
      <t>カシツケキン</t>
    </rPh>
    <phoneticPr fontId="2"/>
  </si>
  <si>
    <t>現金預金</t>
    <rPh sb="0" eb="2">
      <t>ゲンキン</t>
    </rPh>
    <rPh sb="2" eb="4">
      <t>ヨキン</t>
    </rPh>
    <phoneticPr fontId="2"/>
  </si>
  <si>
    <t>短期貸付金</t>
    <rPh sb="0" eb="2">
      <t>タンキ</t>
    </rPh>
    <rPh sb="2" eb="5">
      <t>カシツケキン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</si>
  <si>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</si>
  <si>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</si>
  <si>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</si>
  <si>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</si>
  <si>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</si>
  <si>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</si>
  <si>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</si>
  <si>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</si>
  <si>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</si>
  <si>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</si>
  <si>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</si>
  <si>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</si>
  <si>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</si>
  <si>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</si>
  <si>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</si>
  <si>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</si>
  <si>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</si>
  <si>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</si>
  <si>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</si>
  <si>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</si>
  <si>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</si>
  <si>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</si>
  <si>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</si>
  <si>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</si>
  <si>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</si>
  <si>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</si>
  <si>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2"/>
  </si>
  <si>
    <t>　　建物</t>
    <rPh sb="2" eb="4">
      <t>タテモノ</t>
    </rPh>
    <phoneticPr fontId="11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</si>
  <si>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</si>
  <si>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</si>
  <si>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</si>
  <si>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</si>
  <si>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</si>
  <si>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</si>
  <si>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</si>
  <si>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</si>
  <si>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</si>
  <si>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③投資及び出資金の明細</t>
    <phoneticPr fontId="11"/>
  </si>
  <si>
    <t>市場価格のあるもの</t>
    <rPh sb="0" eb="2">
      <t>シジョウ</t>
    </rPh>
    <rPh sb="2" eb="4">
      <t>カカク</t>
    </rPh>
    <phoneticPr fontId="11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</si>
  <si>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</si>
  <si>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</si>
  <si>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</si>
  <si>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</si>
  <si>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</si>
  <si>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11"/>
  </si>
  <si>
    <t>評価差額
（C）－（E)
（F)</t>
    <rPh sb="0" eb="2">
      <t>ヒョウカ</t>
    </rPh>
    <rPh sb="2" eb="4">
      <t>サガク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</si>
  <si>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</si>
  <si>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</si>
  <si>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</si>
  <si>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</si>
  <si>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</si>
  <si>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</si>
  <si>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</si>
  <si>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</si>
  <si>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</si>
  <si>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</si>
  <si>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</si>
  <si>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</si>
  <si>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</si>
  <si>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2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</si>
  <si>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</si>
  <si>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</si>
  <si>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</si>
  <si>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</si>
  <si>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1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</si>
  <si>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1"/>
  </si>
  <si>
    <t>地方公営事業</t>
    <rPh sb="0" eb="2">
      <t>チホウ</t>
    </rPh>
    <rPh sb="2" eb="4">
      <t>コウエイ</t>
    </rPh>
    <rPh sb="4" eb="6">
      <t>ジギョウ</t>
    </rPh>
    <phoneticPr fontId="11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</si>
  <si>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</si>
  <si>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1"/>
  </si>
  <si>
    <t>地方三公社</t>
    <rPh sb="0" eb="2">
      <t>チホウ</t>
    </rPh>
    <rPh sb="2" eb="5">
      <t>サンコウシャ</t>
    </rPh>
    <phoneticPr fontId="11"/>
  </si>
  <si>
    <t>第三セクター等</t>
    <rPh sb="0" eb="1">
      <t>ダイ</t>
    </rPh>
    <rPh sb="1" eb="2">
      <t>サン</t>
    </rPh>
    <rPh sb="6" eb="7">
      <t>ナド</t>
    </rPh>
    <phoneticPr fontId="11"/>
  </si>
  <si>
    <t>その他の貸付金</t>
    <rPh sb="2" eb="3">
      <t>タ</t>
    </rPh>
    <rPh sb="4" eb="7">
      <t>カシツケキン</t>
    </rPh>
    <phoneticPr fontId="11"/>
  </si>
  <si>
    <t>⑤貸付金の明細</t>
    <phoneticPr fontId="11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</si>
  <si>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</si>
  <si>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⑦未収金の明細</t>
    <rPh sb="1" eb="4">
      <t>ミシュウキン</t>
    </rPh>
    <rPh sb="5" eb="7">
      <t>メイサイ</t>
    </rPh>
    <phoneticPr fontId="11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</si>
  <si>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</si>
  <si>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</si>
  <si>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</si>
  <si>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</si>
  <si>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小計</t>
    <rPh sb="0" eb="2">
      <t>ショウケイ</t>
    </rPh>
    <phoneticPr fontId="11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</si>
  <si>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</si>
  <si>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11"/>
  </si>
  <si>
    <t>その他の未収金</t>
    <rPh sb="2" eb="3">
      <t>タ</t>
    </rPh>
    <rPh sb="4" eb="7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</si>
  <si>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</si>
  <si>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</si>
  <si>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2"/>
  </si>
  <si>
    <t>政府資金</t>
    <rPh sb="0" eb="2">
      <t>セイフ</t>
    </rPh>
    <rPh sb="2" eb="4">
      <t>シキン</t>
    </rPh>
    <phoneticPr fontId="2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</si>
  <si>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2"/>
  </si>
  <si>
    <t>市中銀行</t>
    <rPh sb="0" eb="2">
      <t>シチュウ</t>
    </rPh>
    <rPh sb="2" eb="4">
      <t>ギンコウ</t>
    </rPh>
    <phoneticPr fontId="22"/>
  </si>
  <si>
    <t>その他の
金融機関</t>
    <rPh sb="2" eb="3">
      <t>タ</t>
    </rPh>
    <rPh sb="5" eb="7">
      <t>キンユウ</t>
    </rPh>
    <rPh sb="7" eb="9">
      <t>キカン</t>
    </rPh>
    <phoneticPr fontId="22"/>
  </si>
  <si>
    <t>市場公募債</t>
    <rPh sb="0" eb="2">
      <t>シジョウ</t>
    </rPh>
    <rPh sb="2" eb="5">
      <t>コウボサイ</t>
    </rPh>
    <phoneticPr fontId="22"/>
  </si>
  <si>
    <t>その他</t>
    <rPh sb="2" eb="3">
      <t>タ</t>
    </rPh>
    <phoneticPr fontId="22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</si>
  <si>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</si>
  <si>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</si>
  <si>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</si>
  <si>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</si>
  <si>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</si>
  <si>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</si>
  <si>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</si>
  <si>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</si>
  <si>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</si>
  <si>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</si>
  <si>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</si>
  <si>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3"/>
  </si>
  <si>
    <t>　　減税補てん債</t>
    <rPh sb="2" eb="4">
      <t>ゲンゼイ</t>
    </rPh>
    <rPh sb="4" eb="5">
      <t>ホ</t>
    </rPh>
    <rPh sb="7" eb="8">
      <t>サイ</t>
    </rPh>
    <phoneticPr fontId="23"/>
  </si>
  <si>
    <t>　　退職手当債</t>
    <rPh sb="2" eb="4">
      <t>タイショク</t>
    </rPh>
    <rPh sb="4" eb="6">
      <t>テアテ</t>
    </rPh>
    <rPh sb="6" eb="7">
      <t>サイ</t>
    </rPh>
    <phoneticPr fontId="23"/>
  </si>
  <si>
    <t>　　その他</t>
    <rPh sb="4" eb="5">
      <t>タ</t>
    </rPh>
    <phoneticPr fontId="2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</si>
  <si>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</si>
  <si>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22"/>
  </si>
  <si>
    <t>1.5％超
2.0％以下</t>
    <rPh sb="4" eb="5">
      <t>チョウ</t>
    </rPh>
    <rPh sb="10" eb="12">
      <t>イカ</t>
    </rPh>
    <phoneticPr fontId="22"/>
  </si>
  <si>
    <t>2.0％超
2.5％以下</t>
    <rPh sb="4" eb="5">
      <t>チョウ</t>
    </rPh>
    <rPh sb="10" eb="12">
      <t>イカ</t>
    </rPh>
    <phoneticPr fontId="22"/>
  </si>
  <si>
    <t>2.5％超
3.0％以下</t>
    <rPh sb="4" eb="5">
      <t>チョウ</t>
    </rPh>
    <rPh sb="10" eb="12">
      <t>イカ</t>
    </rPh>
    <phoneticPr fontId="22"/>
  </si>
  <si>
    <t>3.0％超
3.5％以下</t>
    <rPh sb="4" eb="5">
      <t>チョウ</t>
    </rPh>
    <rPh sb="10" eb="12">
      <t>イカ</t>
    </rPh>
    <phoneticPr fontId="22"/>
  </si>
  <si>
    <t>3.5％超
4.0％以下</t>
    <rPh sb="4" eb="5">
      <t>チョウ</t>
    </rPh>
    <rPh sb="10" eb="12">
      <t>イカ</t>
    </rPh>
    <phoneticPr fontId="22"/>
  </si>
  <si>
    <t>4.0％超</t>
    <rPh sb="4" eb="5">
      <t>チョウ</t>
    </rPh>
    <phoneticPr fontId="22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</si>
  <si>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2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</si>
  <si>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</si>
  <si>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</si>
  <si>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</si>
  <si>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</si>
  <si>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</si>
  <si>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</si>
  <si>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</si>
  <si>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</si>
  <si>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</si>
  <si>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</si>
  <si>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</si>
  <si>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2"/>
  </si>
  <si>
    <t>契約条項の概要</t>
    <rPh sb="0" eb="2">
      <t>ケイヤク</t>
    </rPh>
    <rPh sb="2" eb="4">
      <t>ジョウコウ</t>
    </rPh>
    <rPh sb="5" eb="7">
      <t>ガイヨウ</t>
    </rPh>
    <phoneticPr fontId="22"/>
  </si>
  <si>
    <t>⑤引当金の明細</t>
    <rPh sb="1" eb="4">
      <t>ヒキアテキン</t>
    </rPh>
    <rPh sb="5" eb="7">
      <t>メイサイ</t>
    </rPh>
    <phoneticPr fontId="11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</si>
  <si>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</si>
  <si>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</si>
  <si>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</si>
  <si>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</si>
  <si>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</si>
  <si>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</si>
  <si>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</si>
  <si>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</si>
  <si>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</si>
  <si>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名称</t>
    <rPh sb="0" eb="2">
      <t>メイショウ</t>
    </rPh>
    <phoneticPr fontId="11"/>
  </si>
  <si>
    <t>相手先</t>
    <rPh sb="0" eb="3">
      <t>アイテサキ</t>
    </rPh>
    <phoneticPr fontId="11"/>
  </si>
  <si>
    <t>金額</t>
    <rPh sb="0" eb="2">
      <t>キンガク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</si>
  <si>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</si>
  <si>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</si>
  <si>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</si>
  <si>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その他の補助金等</t>
    <rPh sb="2" eb="3">
      <t>タ</t>
    </rPh>
    <rPh sb="4" eb="7">
      <t>ホジョキン</t>
    </rPh>
    <rPh sb="7" eb="8">
      <t>ナド</t>
    </rPh>
    <phoneticPr fontId="11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</si>
  <si>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</si>
  <si>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</si>
  <si>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</si>
  <si>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</si>
  <si>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一般会計</t>
    <rPh sb="0" eb="2">
      <t>イッパン</t>
    </rPh>
    <rPh sb="2" eb="4">
      <t>カイケイ</t>
    </rPh>
    <phoneticPr fontId="2"/>
  </si>
  <si>
    <t>地方税</t>
    <rPh sb="0" eb="3">
      <t>チホウゼイ</t>
    </rPh>
    <phoneticPr fontId="2"/>
  </si>
  <si>
    <t>地方交付税</t>
    <rPh sb="0" eb="2">
      <t>チホウ</t>
    </rPh>
    <rPh sb="2" eb="5">
      <t>コウフゼイ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</si>
  <si>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</si>
  <si>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小計</t>
    <rPh sb="0" eb="2">
      <t>ショウケイ</t>
    </rPh>
    <phoneticPr fontId="2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</si>
  <si>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</si>
  <si>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</si>
  <si>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ナド</t>
    </rPh>
    <rPh sb="5" eb="8">
      <t>シシュツキン</t>
    </rPh>
    <phoneticPr fontId="2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</si>
  <si>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</si>
  <si>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</si>
  <si>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</si>
  <si>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</si>
  <si>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</si>
  <si>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</si>
  <si>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</si>
  <si>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</si>
  <si>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</si>
  <si>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</si>
  <si>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</si>
  <si>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（１）資金の明細</t>
    <rPh sb="3" eb="5">
      <t>シキン</t>
    </rPh>
    <rPh sb="6" eb="8">
      <t>メイサイ</t>
    </rPh>
    <phoneticPr fontId="11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</si>
  <si>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1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</si>
  <si>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</si>
  <si>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</si>
  <si>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</si>
  <si>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笠岡市病院事業</t>
    <rPh sb="0" eb="3">
      <t>カサオカシ</t>
    </rPh>
    <rPh sb="3" eb="5">
      <t>ビョウイン</t>
    </rPh>
    <rPh sb="5" eb="7">
      <t>ジギョウ</t>
    </rPh>
    <phoneticPr fontId="2"/>
  </si>
  <si>
    <t>笠岡市水道事業</t>
    <rPh sb="0" eb="3">
      <t>カサオカシ</t>
    </rPh>
    <rPh sb="3" eb="5">
      <t>スイドウ</t>
    </rPh>
    <rPh sb="5" eb="7">
      <t>ジギョウ</t>
    </rPh>
    <phoneticPr fontId="2"/>
  </si>
  <si>
    <t>笠岡市土地開発公社</t>
    <rPh sb="0" eb="3">
      <t>カサオカシ</t>
    </rPh>
    <rPh sb="3" eb="5">
      <t>トチ</t>
    </rPh>
    <rPh sb="5" eb="7">
      <t>カイハツ</t>
    </rPh>
    <rPh sb="7" eb="9">
      <t>コウシャ</t>
    </rPh>
    <phoneticPr fontId="2"/>
  </si>
  <si>
    <t>(財)笠岡市総合福祉事業団吸江社</t>
  </si>
  <si>
    <t>笠岡市文化スポーツ財団</t>
    <rPh sb="0" eb="3">
      <t>カサオカシ</t>
    </rPh>
    <phoneticPr fontId="2"/>
  </si>
  <si>
    <t>株式会社オービス（旧岡山広域産業情報システム）</t>
    <rPh sb="0" eb="2">
      <t>カブシキ</t>
    </rPh>
    <rPh sb="2" eb="4">
      <t>カイシャ</t>
    </rPh>
    <rPh sb="9" eb="10">
      <t>キュウ</t>
    </rPh>
    <rPh sb="10" eb="12">
      <t>オカヤマ</t>
    </rPh>
    <rPh sb="12" eb="14">
      <t>コウイキ</t>
    </rPh>
    <rPh sb="14" eb="16">
      <t>サンギョウ</t>
    </rPh>
    <rPh sb="16" eb="18">
      <t>ジョウホウ</t>
    </rPh>
    <phoneticPr fontId="2"/>
  </si>
  <si>
    <t>井原鉄道株式会社</t>
    <rPh sb="0" eb="2">
      <t>イバラ</t>
    </rPh>
    <rPh sb="2" eb="4">
      <t>テツドウ</t>
    </rPh>
    <rPh sb="4" eb="6">
      <t>カブシキ</t>
    </rPh>
    <rPh sb="6" eb="8">
      <t>カイシャ</t>
    </rPh>
    <phoneticPr fontId="2"/>
  </si>
  <si>
    <t>笠岡放送株式会社</t>
    <rPh sb="0" eb="2">
      <t>カサオカ</t>
    </rPh>
    <rPh sb="2" eb="4">
      <t>ホウソウ</t>
    </rPh>
    <rPh sb="4" eb="6">
      <t>カブシキ</t>
    </rPh>
    <rPh sb="6" eb="8">
      <t>カイシャ</t>
    </rPh>
    <phoneticPr fontId="2"/>
  </si>
  <si>
    <t>岡山県信用保証協会</t>
    <rPh sb="0" eb="3">
      <t>オカヤマケン</t>
    </rPh>
    <rPh sb="3" eb="5">
      <t>シンヨウ</t>
    </rPh>
    <rPh sb="5" eb="7">
      <t>ホショウ</t>
    </rPh>
    <rPh sb="7" eb="9">
      <t>キョウカイ</t>
    </rPh>
    <phoneticPr fontId="2"/>
  </si>
  <si>
    <t>岡山県漁業信用基金協会</t>
    <rPh sb="0" eb="3">
      <t>オカヤマケン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2"/>
  </si>
  <si>
    <t>岡山県農業信用基金協会</t>
    <rPh sb="0" eb="3">
      <t>オカヤマケン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</si>
  <si>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岡山県環境保全事業団</t>
    <rPh sb="0" eb="3">
      <t>オカヤマケン</t>
    </rPh>
    <rPh sb="3" eb="5">
      <t>カンキョウ</t>
    </rPh>
    <rPh sb="5" eb="7">
      <t>ホゼン</t>
    </rPh>
    <rPh sb="7" eb="10">
      <t>ジギョウダン</t>
    </rPh>
    <phoneticPr fontId="2"/>
  </si>
  <si>
    <t>社）岡山県畜産協会</t>
    <rPh sb="0" eb="1">
      <t>シャ</t>
    </rPh>
    <rPh sb="2" eb="5">
      <t>オカヤマケン</t>
    </rPh>
    <rPh sb="5" eb="7">
      <t>チクサン</t>
    </rPh>
    <rPh sb="7" eb="9">
      <t>キョウカイ</t>
    </rPh>
    <phoneticPr fontId="2"/>
  </si>
  <si>
    <t>財団法人岡山県郷土文化財団</t>
    <rPh sb="0" eb="1">
      <t>ザイ</t>
    </rPh>
    <rPh sb="1" eb="2">
      <t>ダン</t>
    </rPh>
    <rPh sb="2" eb="4">
      <t>ホウジン</t>
    </rPh>
    <rPh sb="4" eb="6">
      <t>オカヤマ</t>
    </rPh>
    <rPh sb="6" eb="7">
      <t>ケン</t>
    </rPh>
    <rPh sb="7" eb="9">
      <t>キョウド</t>
    </rPh>
    <rPh sb="9" eb="12">
      <t>ブンカザイ</t>
    </rPh>
    <rPh sb="12" eb="13">
      <t>ダン</t>
    </rPh>
    <phoneticPr fontId="2"/>
  </si>
  <si>
    <t>岡山県農林漁業担い手育成財団</t>
    <rPh sb="0" eb="2">
      <t>オカヤマ</t>
    </rPh>
    <rPh sb="2" eb="3">
      <t>ケン</t>
    </rPh>
    <rPh sb="3" eb="5">
      <t>ノウリン</t>
    </rPh>
    <rPh sb="5" eb="7">
      <t>ギョギョウ</t>
    </rPh>
    <rPh sb="7" eb="8">
      <t>ニナ</t>
    </rPh>
    <rPh sb="9" eb="10">
      <t>テ</t>
    </rPh>
    <rPh sb="10" eb="12">
      <t>イクセイ</t>
    </rPh>
    <rPh sb="12" eb="13">
      <t>ザイ</t>
    </rPh>
    <rPh sb="13" eb="14">
      <t>ダン</t>
    </rPh>
    <phoneticPr fontId="2"/>
  </si>
  <si>
    <t>財）岡山県水産振興協会</t>
    <rPh sb="0" eb="1">
      <t>ザイ</t>
    </rPh>
    <rPh sb="2" eb="5">
      <t>オカヤマケン</t>
    </rPh>
    <rPh sb="5" eb="7">
      <t>スイサン</t>
    </rPh>
    <rPh sb="7" eb="9">
      <t>シンコウ</t>
    </rPh>
    <rPh sb="9" eb="11">
      <t>キョウカイ</t>
    </rPh>
    <phoneticPr fontId="2"/>
  </si>
  <si>
    <t>社）岡山県野菜生産安定基金協会</t>
    <rPh sb="0" eb="1">
      <t>シャ</t>
    </rPh>
    <rPh sb="2" eb="5">
      <t>オカヤマケン</t>
    </rPh>
    <rPh sb="5" eb="7">
      <t>ヤサイ</t>
    </rPh>
    <rPh sb="7" eb="9">
      <t>セイサン</t>
    </rPh>
    <rPh sb="9" eb="11">
      <t>アンテイ</t>
    </rPh>
    <rPh sb="11" eb="13">
      <t>キキン</t>
    </rPh>
    <rPh sb="13" eb="15">
      <t>キョウカイ</t>
    </rPh>
    <phoneticPr fontId="2"/>
  </si>
  <si>
    <t>笠岡市老人クラブ連合会</t>
    <rPh sb="0" eb="3">
      <t>カサオカシ</t>
    </rPh>
    <rPh sb="3" eb="5">
      <t>ロウジン</t>
    </rPh>
    <rPh sb="8" eb="11">
      <t>レンゴウカイ</t>
    </rPh>
    <phoneticPr fontId="2"/>
  </si>
  <si>
    <t>財）砂防フロンティア整備推進機構</t>
    <rPh sb="0" eb="1">
      <t>ザイ</t>
    </rPh>
    <rPh sb="2" eb="4">
      <t>サボウ</t>
    </rPh>
    <rPh sb="10" eb="12">
      <t>セイビ</t>
    </rPh>
    <rPh sb="12" eb="14">
      <t>スイシン</t>
    </rPh>
    <rPh sb="14" eb="16">
      <t>キコウ</t>
    </rPh>
    <phoneticPr fontId="2"/>
  </si>
  <si>
    <t>学）吉備高原学園</t>
    <rPh sb="0" eb="1">
      <t>ガク</t>
    </rPh>
    <rPh sb="2" eb="4">
      <t>キビ</t>
    </rPh>
    <rPh sb="4" eb="6">
      <t>コウゲン</t>
    </rPh>
    <rPh sb="6" eb="8">
      <t>ガクエン</t>
    </rPh>
    <phoneticPr fontId="2"/>
  </si>
  <si>
    <t>財団法人岡山県健康づくり財団</t>
    <rPh sb="0" eb="2">
      <t>ザイダン</t>
    </rPh>
    <rPh sb="2" eb="4">
      <t>ホウジン</t>
    </rPh>
    <rPh sb="4" eb="7">
      <t>オカヤマケン</t>
    </rPh>
    <rPh sb="7" eb="9">
      <t>ケンコウ</t>
    </rPh>
    <rPh sb="12" eb="14">
      <t>ザイダン</t>
    </rPh>
    <phoneticPr fontId="2"/>
  </si>
  <si>
    <t>財団法人岡山県林業振興基金</t>
    <rPh sb="0" eb="2">
      <t>ザイダン</t>
    </rPh>
    <rPh sb="2" eb="4">
      <t>ホウジン</t>
    </rPh>
    <rPh sb="4" eb="6">
      <t>オカヤマ</t>
    </rPh>
    <rPh sb="6" eb="7">
      <t>ケン</t>
    </rPh>
    <rPh sb="7" eb="9">
      <t>リンギョウ</t>
    </rPh>
    <rPh sb="9" eb="11">
      <t>シンコウ</t>
    </rPh>
    <rPh sb="11" eb="13">
      <t>キキン</t>
    </rPh>
    <phoneticPr fontId="2"/>
  </si>
  <si>
    <t>財団法人岡山県暴力追放運動推進ｾﾝﾀｰ</t>
    <rPh sb="0" eb="2">
      <t>ザイダン</t>
    </rPh>
    <rPh sb="2" eb="4">
      <t>ホウジン</t>
    </rPh>
    <rPh sb="4" eb="6">
      <t>オカヤマ</t>
    </rPh>
    <rPh sb="6" eb="7">
      <t>ケン</t>
    </rPh>
    <rPh sb="7" eb="9">
      <t>ボウリョク</t>
    </rPh>
    <rPh sb="9" eb="11">
      <t>ツイホウ</t>
    </rPh>
    <rPh sb="11" eb="13">
      <t>ウンドウ</t>
    </rPh>
    <rPh sb="13" eb="15">
      <t>スイシン</t>
    </rPh>
    <phoneticPr fontId="2"/>
  </si>
  <si>
    <t>財団法人岡山県動物愛護財団</t>
    <rPh sb="0" eb="2">
      <t>ザイダン</t>
    </rPh>
    <rPh sb="2" eb="4">
      <t>ホウジン</t>
    </rPh>
    <rPh sb="4" eb="7">
      <t>オカヤマケン</t>
    </rPh>
    <rPh sb="7" eb="9">
      <t>ドウブツ</t>
    </rPh>
    <rPh sb="9" eb="11">
      <t>アイゴ</t>
    </rPh>
    <rPh sb="11" eb="13">
      <t>ザイダン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</si>
  <si>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</si>
  <si>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11"/>
  </si>
  <si>
    <t>（単位：円）</t>
    <rPh sb="1" eb="3">
      <t>タンイ</t>
    </rPh>
    <rPh sb="4" eb="5">
      <t>エン</t>
    </rPh>
    <phoneticPr fontId="11"/>
  </si>
  <si>
    <t>（単位：　円）</t>
    <rPh sb="1" eb="3">
      <t>タンイ</t>
    </rPh>
    <rPh sb="5" eb="6">
      <t>エン</t>
    </rPh>
    <phoneticPr fontId="11"/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</si>
  <si>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</si>
  <si>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投資損失引当金</t>
    <phoneticPr fontId="2"/>
  </si>
  <si>
    <t>賞与等引当金</t>
    <phoneticPr fontId="2"/>
  </si>
  <si>
    <t>退職手当引当金</t>
    <phoneticPr fontId="2"/>
  </si>
  <si>
    <t>徴収不能引当金</t>
    <phoneticPr fontId="2"/>
  </si>
  <si>
    <t>　市民税（個人）</t>
    <rPh sb="1" eb="4">
      <t>シミンゼイ</t>
    </rPh>
    <rPh sb="5" eb="7">
      <t>コジン</t>
    </rPh>
    <phoneticPr fontId="3"/>
  </si>
  <si>
    <t>　市民税（法人）</t>
    <rPh sb="1" eb="4">
      <t>シミンゼイ</t>
    </rPh>
    <rPh sb="5" eb="7">
      <t>ホウジン</t>
    </rPh>
    <phoneticPr fontId="3"/>
  </si>
  <si>
    <t>　固定資産税</t>
    <rPh sb="1" eb="3">
      <t>コテイ</t>
    </rPh>
    <rPh sb="3" eb="6">
      <t>シサンゼイ</t>
    </rPh>
    <phoneticPr fontId="3"/>
  </si>
  <si>
    <t>　軽自動車税</t>
    <rPh sb="1" eb="5">
      <t>ケイジドウシャ</t>
    </rPh>
    <rPh sb="5" eb="6">
      <t>ゼイ</t>
    </rPh>
    <phoneticPr fontId="3"/>
  </si>
  <si>
    <t>　都市計画税</t>
    <rPh sb="1" eb="3">
      <t>トシ</t>
    </rPh>
    <rPh sb="3" eb="5">
      <t>ケイカク</t>
    </rPh>
    <rPh sb="5" eb="6">
      <t>ゼイ</t>
    </rPh>
    <phoneticPr fontId="3"/>
  </si>
  <si>
    <t>　使用料・手数料</t>
    <rPh sb="1" eb="4">
      <t>シヨウリョウ</t>
    </rPh>
    <rPh sb="5" eb="8">
      <t>テスウリョウ</t>
    </rPh>
    <phoneticPr fontId="11"/>
  </si>
  <si>
    <t>　分担金・負担金・寄附金</t>
    <rPh sb="1" eb="4">
      <t>ブンタンキン</t>
    </rPh>
    <rPh sb="5" eb="8">
      <t>フタンキン</t>
    </rPh>
    <rPh sb="9" eb="11">
      <t>キフ</t>
    </rPh>
    <rPh sb="11" eb="12">
      <t>キン</t>
    </rPh>
    <phoneticPr fontId="3"/>
  </si>
  <si>
    <t>　財産収入・諸収入</t>
    <rPh sb="1" eb="3">
      <t>ザイサン</t>
    </rPh>
    <rPh sb="3" eb="5">
      <t>シュウニュウ</t>
    </rPh>
    <rPh sb="6" eb="7">
      <t>ショ</t>
    </rPh>
    <rPh sb="7" eb="9">
      <t>シュウニュウ</t>
    </rPh>
    <phoneticPr fontId="3"/>
  </si>
  <si>
    <t>　住宅資金貸付金等</t>
    <rPh sb="1" eb="3">
      <t>ジュウタク</t>
    </rPh>
    <rPh sb="3" eb="5">
      <t>シキン</t>
    </rPh>
    <rPh sb="5" eb="7">
      <t>カシツケ</t>
    </rPh>
    <rPh sb="7" eb="8">
      <t>キン</t>
    </rPh>
    <rPh sb="8" eb="9">
      <t>トウ</t>
    </rPh>
    <phoneticPr fontId="3"/>
  </si>
  <si>
    <t>　地域総合整備資金貸付金</t>
    <rPh sb="1" eb="3">
      <t>チイキ</t>
    </rPh>
    <rPh sb="3" eb="5">
      <t>ソウゴウ</t>
    </rPh>
    <rPh sb="5" eb="7">
      <t>セイビ</t>
    </rPh>
    <rPh sb="7" eb="9">
      <t>シキン</t>
    </rPh>
    <rPh sb="9" eb="11">
      <t>カシツケ</t>
    </rPh>
    <rPh sb="11" eb="12">
      <t>キン</t>
    </rPh>
    <phoneticPr fontId="6"/>
  </si>
  <si>
    <t>（単位：円）</t>
    <rPh sb="1" eb="3">
      <t>タンイ</t>
    </rPh>
    <rPh sb="4" eb="5">
      <t>エン</t>
    </rPh>
    <phoneticPr fontId="15"/>
  </si>
  <si>
    <t>（単位：円）</t>
    <rPh sb="1" eb="3">
      <t>タンイ</t>
    </rPh>
    <rPh sb="4" eb="5">
      <t>エン</t>
    </rPh>
    <phoneticPr fontId="2"/>
  </si>
  <si>
    <t>笠岡市義務教育施設整備費引当基金</t>
    <rPh sb="0" eb="3">
      <t>カサオカシ</t>
    </rPh>
    <rPh sb="3" eb="5">
      <t>ギム</t>
    </rPh>
    <rPh sb="5" eb="7">
      <t>キョウイク</t>
    </rPh>
    <rPh sb="7" eb="9">
      <t>シセツ</t>
    </rPh>
    <rPh sb="9" eb="12">
      <t>セイビヒ</t>
    </rPh>
    <rPh sb="12" eb="14">
      <t>ヒキアテ</t>
    </rPh>
    <rPh sb="14" eb="16">
      <t>キキン</t>
    </rPh>
    <phoneticPr fontId="2"/>
  </si>
  <si>
    <t>笠岡市民会館整備費引当基金</t>
  </si>
  <si>
    <t>笠岡市吉田特別公共費充当基金</t>
    <rPh sb="12" eb="14">
      <t>キキン</t>
    </rPh>
    <phoneticPr fontId="2"/>
  </si>
  <si>
    <t>笠岡市財政調整基金</t>
  </si>
  <si>
    <t>笠岡市文化財保護基金</t>
  </si>
  <si>
    <t>笠岡市文化振興事業費引当基金</t>
    <rPh sb="12" eb="14">
      <t>キキン</t>
    </rPh>
    <phoneticPr fontId="2"/>
  </si>
  <si>
    <t>笠岡市交通遺児激励基金</t>
    <rPh sb="9" eb="11">
      <t>キキン</t>
    </rPh>
    <phoneticPr fontId="2"/>
  </si>
  <si>
    <t>笠岡市立竹喬美術館美術品取得基金</t>
  </si>
  <si>
    <t>笠岡市商店街振興基金</t>
  </si>
  <si>
    <t>藤井育英会奨学基金</t>
  </si>
  <si>
    <t>笠岡市社会教育施設整備費引当基金</t>
    <rPh sb="14" eb="16">
      <t>キキン</t>
    </rPh>
    <phoneticPr fontId="2"/>
  </si>
  <si>
    <t>笠岡市福祉基金</t>
  </si>
  <si>
    <t>消防団天野基金</t>
  </si>
  <si>
    <t>笠岡市減債基金</t>
    <rPh sb="5" eb="7">
      <t>キキン</t>
    </rPh>
    <phoneticPr fontId="2"/>
  </si>
  <si>
    <t>笠岡市カブトガニ基金</t>
    <rPh sb="8" eb="10">
      <t>キキン</t>
    </rPh>
    <phoneticPr fontId="2"/>
  </si>
  <si>
    <t>笠岡市公共施設整備費引当基金</t>
  </si>
  <si>
    <t>笠岡市学校図書整備費引当基金</t>
    <rPh sb="12" eb="14">
      <t>キキン</t>
    </rPh>
    <phoneticPr fontId="2"/>
  </si>
  <si>
    <t>笠岡市中山間ふるさと・水と土保全対策基金</t>
  </si>
  <si>
    <t>笠岡市まちづくりこの指とまれ基金</t>
  </si>
  <si>
    <t>笠岡市退職手当準備基金</t>
  </si>
  <si>
    <t>笠岡市子育て基金</t>
  </si>
  <si>
    <t>ふるさと笠岡思民基金</t>
  </si>
  <si>
    <t>笠岡市環境基金</t>
  </si>
  <si>
    <t>笠岡市土地開発基金</t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</si>
  <si>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</si>
  <si>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分担金・負担金</t>
    <rPh sb="0" eb="3">
      <t>ブンタンキン</t>
    </rPh>
    <rPh sb="4" eb="7">
      <t>フタンキン</t>
    </rPh>
    <phoneticPr fontId="2"/>
  </si>
  <si>
    <t>県営事業負担金</t>
    <rPh sb="0" eb="2">
      <t>ケンエイ</t>
    </rPh>
    <rPh sb="2" eb="4">
      <t>ジギョウ</t>
    </rPh>
    <rPh sb="4" eb="7">
      <t>フタンキン</t>
    </rPh>
    <phoneticPr fontId="2"/>
  </si>
  <si>
    <t>岡山県</t>
    <phoneticPr fontId="2"/>
  </si>
  <si>
    <t>道路，河川，港湾等の件事業に対する経費負担</t>
    <rPh sb="0" eb="2">
      <t>ドウロ</t>
    </rPh>
    <rPh sb="3" eb="5">
      <t>カセン</t>
    </rPh>
    <rPh sb="6" eb="8">
      <t>コウワン</t>
    </rPh>
    <rPh sb="8" eb="9">
      <t>トウ</t>
    </rPh>
    <rPh sb="10" eb="11">
      <t>ケン</t>
    </rPh>
    <rPh sb="11" eb="13">
      <t>ジギョウ</t>
    </rPh>
    <rPh sb="14" eb="15">
      <t>タイ</t>
    </rPh>
    <rPh sb="17" eb="19">
      <t>ケイヒ</t>
    </rPh>
    <rPh sb="19" eb="21">
      <t>フタン</t>
    </rPh>
    <phoneticPr fontId="2"/>
  </si>
  <si>
    <t>住宅新築助成金</t>
    <phoneticPr fontId="2"/>
  </si>
  <si>
    <t>支給対象者</t>
    <rPh sb="0" eb="2">
      <t>シキュウ</t>
    </rPh>
    <rPh sb="2" eb="4">
      <t>タイショウ</t>
    </rPh>
    <rPh sb="4" eb="5">
      <t>シャ</t>
    </rPh>
    <phoneticPr fontId="2"/>
  </si>
  <si>
    <t>市内に住宅を新築する者への助成</t>
    <rPh sb="0" eb="2">
      <t>シナイ</t>
    </rPh>
    <rPh sb="3" eb="5">
      <t>ジュウタク</t>
    </rPh>
    <rPh sb="6" eb="8">
      <t>シンチク</t>
    </rPh>
    <rPh sb="10" eb="11">
      <t>シャ</t>
    </rPh>
    <rPh sb="13" eb="15">
      <t>ジョセイ</t>
    </rPh>
    <phoneticPr fontId="2"/>
  </si>
  <si>
    <t>住宅リフォーム助成金</t>
    <rPh sb="7" eb="10">
      <t>ジョセイキン</t>
    </rPh>
    <phoneticPr fontId="2"/>
  </si>
  <si>
    <t>自ら居住する住居のリフォームを行う者への助成</t>
    <rPh sb="0" eb="1">
      <t>ミズカ</t>
    </rPh>
    <rPh sb="2" eb="4">
      <t>キョジュウ</t>
    </rPh>
    <rPh sb="6" eb="8">
      <t>ジュウキョ</t>
    </rPh>
    <rPh sb="15" eb="16">
      <t>オコナ</t>
    </rPh>
    <rPh sb="17" eb="18">
      <t>シャ</t>
    </rPh>
    <rPh sb="20" eb="22">
      <t>ジョセイ</t>
    </rPh>
    <phoneticPr fontId="2"/>
  </si>
  <si>
    <t>合併処理浄化槽設置整備事業補助金</t>
    <phoneticPr fontId="2"/>
  </si>
  <si>
    <t>合併処理浄化槽設置者</t>
    <rPh sb="0" eb="2">
      <t>ガッペイ</t>
    </rPh>
    <rPh sb="2" eb="4">
      <t>ショリ</t>
    </rPh>
    <rPh sb="4" eb="7">
      <t>ジョウカソウ</t>
    </rPh>
    <rPh sb="7" eb="10">
      <t>セッチシャ</t>
    </rPh>
    <rPh sb="9" eb="10">
      <t>シャ</t>
    </rPh>
    <phoneticPr fontId="2"/>
  </si>
  <si>
    <t>合併処理浄化槽の設置者に対する助成</t>
    <rPh sb="15" eb="17">
      <t>ジョセイ</t>
    </rPh>
    <phoneticPr fontId="2"/>
  </si>
  <si>
    <t>岡山県後期高齢者医療広域連合負担金</t>
    <rPh sb="0" eb="3">
      <t>オカヤマケン</t>
    </rPh>
    <rPh sb="3" eb="5">
      <t>コウキ</t>
    </rPh>
    <rPh sb="5" eb="8">
      <t>コウレイシャ</t>
    </rPh>
    <rPh sb="8" eb="10">
      <t>イリョウ</t>
    </rPh>
    <phoneticPr fontId="2"/>
  </si>
  <si>
    <t>広域連合への経費負担</t>
    <rPh sb="0" eb="2">
      <t>コウイキ</t>
    </rPh>
    <rPh sb="2" eb="4">
      <t>レンゴウ</t>
    </rPh>
    <rPh sb="6" eb="8">
      <t>ケイヒ</t>
    </rPh>
    <rPh sb="8" eb="10">
      <t>フタン</t>
    </rPh>
    <phoneticPr fontId="2"/>
  </si>
  <si>
    <t>笠岡地区消防組合負担金</t>
    <phoneticPr fontId="2"/>
  </si>
  <si>
    <t>笠岡地区消防組合</t>
    <phoneticPr fontId="2"/>
  </si>
  <si>
    <t>一部事務組合への経費負担</t>
    <rPh sb="0" eb="2">
      <t>イチブ</t>
    </rPh>
    <rPh sb="2" eb="4">
      <t>ジム</t>
    </rPh>
    <rPh sb="4" eb="6">
      <t>クミアイ</t>
    </rPh>
    <rPh sb="8" eb="10">
      <t>ケイヒ</t>
    </rPh>
    <rPh sb="10" eb="12">
      <t>フタン</t>
    </rPh>
    <phoneticPr fontId="2"/>
  </si>
  <si>
    <t>笠岡市民病院事業会計補助金</t>
    <rPh sb="0" eb="4">
      <t>カサオカシミン</t>
    </rPh>
    <rPh sb="4" eb="6">
      <t>ビョウイン</t>
    </rPh>
    <rPh sb="6" eb="8">
      <t>ジギョウ</t>
    </rPh>
    <rPh sb="8" eb="10">
      <t>カイケイ</t>
    </rPh>
    <rPh sb="10" eb="13">
      <t>ホジョキン</t>
    </rPh>
    <phoneticPr fontId="2"/>
  </si>
  <si>
    <t>笠岡市民病院</t>
    <rPh sb="0" eb="4">
      <t>カサオカシミン</t>
    </rPh>
    <rPh sb="4" eb="6">
      <t>ビョウイン</t>
    </rPh>
    <phoneticPr fontId="2"/>
  </si>
  <si>
    <t>笠岡市民病院への補助金</t>
    <rPh sb="0" eb="4">
      <t>カサオカシミン</t>
    </rPh>
    <rPh sb="4" eb="6">
      <t>ビョウイン</t>
    </rPh>
    <rPh sb="8" eb="11">
      <t>ホジョキン</t>
    </rPh>
    <phoneticPr fontId="2"/>
  </si>
  <si>
    <t>西部環境整備施設組合負担金</t>
    <phoneticPr fontId="2"/>
  </si>
  <si>
    <t>西部環境整備施設組合</t>
    <phoneticPr fontId="2"/>
  </si>
  <si>
    <t>西部衛生施設組合負担金</t>
    <rPh sb="2" eb="4">
      <t>エイセイ</t>
    </rPh>
    <phoneticPr fontId="2"/>
  </si>
  <si>
    <t>西部衛生施設組合</t>
    <phoneticPr fontId="2"/>
  </si>
  <si>
    <t>魅力あるまちづくり交付金</t>
    <rPh sb="0" eb="2">
      <t>ミリョク</t>
    </rPh>
    <rPh sb="9" eb="12">
      <t>コウフキン</t>
    </rPh>
    <phoneticPr fontId="2"/>
  </si>
  <si>
    <t>まちづくり協議会</t>
    <rPh sb="5" eb="6">
      <t>キョウ</t>
    </rPh>
    <rPh sb="6" eb="8">
      <t>ギカイ</t>
    </rPh>
    <phoneticPr fontId="2"/>
  </si>
  <si>
    <t>まちづくり協議会が行う事業に対する交付金</t>
    <rPh sb="5" eb="8">
      <t>キョウギカイ</t>
    </rPh>
    <rPh sb="9" eb="10">
      <t>オコナ</t>
    </rPh>
    <rPh sb="11" eb="13">
      <t>ジギョウ</t>
    </rPh>
    <rPh sb="14" eb="15">
      <t>タイ</t>
    </rPh>
    <rPh sb="17" eb="20">
      <t>コウフキン</t>
    </rPh>
    <phoneticPr fontId="2"/>
  </si>
  <si>
    <t>西部地区養護老人ホーム組合負担金</t>
    <phoneticPr fontId="2"/>
  </si>
  <si>
    <t>養護老人ホーム敬愛園</t>
    <rPh sb="0" eb="4">
      <t>ヨウゴロウジン</t>
    </rPh>
    <rPh sb="7" eb="9">
      <t>ケイアイ</t>
    </rPh>
    <rPh sb="9" eb="10">
      <t>エン</t>
    </rPh>
    <phoneticPr fontId="2"/>
  </si>
  <si>
    <t>岡山県後期高齢者医療広域連合</t>
    <phoneticPr fontId="2"/>
  </si>
  <si>
    <t>④基金の明細</t>
    <phoneticPr fontId="11"/>
  </si>
  <si>
    <t xml:space="preserve"> 事業用資産</t>
    <rPh sb="1" eb="4">
      <t>ジギョウヨウ</t>
    </rPh>
    <rPh sb="4" eb="6">
      <t>シサン</t>
    </rPh>
    <phoneticPr fontId="6"/>
  </si>
  <si>
    <t>　  土地</t>
    <rPh sb="3" eb="5">
      <t>トチ</t>
    </rPh>
    <phoneticPr fontId="10"/>
  </si>
  <si>
    <t>　　立木竹</t>
    <rPh sb="2" eb="4">
      <t>タチキ</t>
    </rPh>
    <rPh sb="4" eb="5">
      <t>タケ</t>
    </rPh>
    <phoneticPr fontId="6"/>
  </si>
  <si>
    <t>　　建物</t>
    <rPh sb="2" eb="4">
      <t>タテモノ</t>
    </rPh>
    <phoneticPr fontId="10"/>
  </si>
  <si>
    <t>　　工作物</t>
    <rPh sb="2" eb="5">
      <t>コウサクブツ</t>
    </rPh>
    <phoneticPr fontId="10"/>
  </si>
  <si>
    <t>　　船舶</t>
    <rPh sb="2" eb="4">
      <t>センパク</t>
    </rPh>
    <phoneticPr fontId="6"/>
  </si>
  <si>
    <t>　　浮標等</t>
    <rPh sb="2" eb="4">
      <t>フヒョウ</t>
    </rPh>
    <rPh sb="4" eb="5">
      <t>ナド</t>
    </rPh>
    <phoneticPr fontId="6"/>
  </si>
  <si>
    <t>　　航空機</t>
    <rPh sb="2" eb="5">
      <t>コウクウキ</t>
    </rPh>
    <phoneticPr fontId="6"/>
  </si>
  <si>
    <t>　　その他</t>
    <rPh sb="4" eb="5">
      <t>タ</t>
    </rPh>
    <phoneticPr fontId="10"/>
  </si>
  <si>
    <t>　　建設仮勘定</t>
    <rPh sb="2" eb="4">
      <t>ケンセツ</t>
    </rPh>
    <rPh sb="4" eb="7">
      <t>カリカンジョウ</t>
    </rPh>
    <phoneticPr fontId="6"/>
  </si>
  <si>
    <t xml:space="preserve"> インフラ資産</t>
    <rPh sb="5" eb="7">
      <t>シサン</t>
    </rPh>
    <phoneticPr fontId="6"/>
  </si>
  <si>
    <t>　　土地</t>
    <rPh sb="2" eb="4">
      <t>トチ</t>
    </rPh>
    <phoneticPr fontId="10"/>
  </si>
  <si>
    <t>　　建物</t>
    <rPh sb="2" eb="4">
      <t>タテモノ</t>
    </rPh>
    <phoneticPr fontId="6"/>
  </si>
  <si>
    <t xml:space="preserve"> 物品</t>
    <rPh sb="1" eb="3">
      <t>ブッピン</t>
    </rPh>
    <phoneticPr fontId="10"/>
  </si>
  <si>
    <t>合計</t>
    <rPh sb="0" eb="2">
      <t>ゴウケイ</t>
    </rPh>
    <phoneticPr fontId="10"/>
  </si>
  <si>
    <t>公益財団法人岡山県環境保全事業団</t>
    <rPh sb="0" eb="6">
      <t>コウエキザイダンホウジン</t>
    </rPh>
    <rPh sb="6" eb="9">
      <t>オカヤマケン</t>
    </rPh>
    <rPh sb="9" eb="11">
      <t>カンキョウ</t>
    </rPh>
    <rPh sb="11" eb="13">
      <t>ホゼン</t>
    </rPh>
    <rPh sb="13" eb="16">
      <t>ジギョウダン</t>
    </rPh>
    <phoneticPr fontId="2"/>
  </si>
  <si>
    <t>一般財団法人岡山県畜産協会</t>
    <rPh sb="0" eb="2">
      <t>イッパン</t>
    </rPh>
    <rPh sb="2" eb="4">
      <t>ザイダン</t>
    </rPh>
    <rPh sb="4" eb="6">
      <t>ホウジン</t>
    </rPh>
    <rPh sb="6" eb="9">
      <t>オカヤマケン</t>
    </rPh>
    <rPh sb="9" eb="11">
      <t>チクサン</t>
    </rPh>
    <rPh sb="11" eb="13">
      <t>キョウカイ</t>
    </rPh>
    <phoneticPr fontId="2"/>
  </si>
  <si>
    <t>公益財団法人岡山県郷土文化財団</t>
    <rPh sb="0" eb="2">
      <t>コウエキ</t>
    </rPh>
    <rPh sb="2" eb="3">
      <t>ザイ</t>
    </rPh>
    <rPh sb="3" eb="4">
      <t>ダン</t>
    </rPh>
    <rPh sb="4" eb="6">
      <t>ホウジン</t>
    </rPh>
    <rPh sb="6" eb="8">
      <t>オカヤマ</t>
    </rPh>
    <rPh sb="8" eb="9">
      <t>ケン</t>
    </rPh>
    <rPh sb="9" eb="11">
      <t>キョウド</t>
    </rPh>
    <rPh sb="11" eb="14">
      <t>ブンカザイ</t>
    </rPh>
    <rPh sb="14" eb="15">
      <t>ダン</t>
    </rPh>
    <phoneticPr fontId="2"/>
  </si>
  <si>
    <t>公益財団法人岡山県農林漁業担い手育成財団</t>
    <rPh sb="0" eb="6">
      <t>コウエキザイダンホウジン</t>
    </rPh>
    <rPh sb="6" eb="8">
      <t>オカヤマ</t>
    </rPh>
    <rPh sb="8" eb="9">
      <t>ケン</t>
    </rPh>
    <rPh sb="9" eb="11">
      <t>ノウリン</t>
    </rPh>
    <rPh sb="11" eb="13">
      <t>ギョギョウ</t>
    </rPh>
    <rPh sb="13" eb="14">
      <t>ニナ</t>
    </rPh>
    <rPh sb="15" eb="16">
      <t>テ</t>
    </rPh>
    <rPh sb="16" eb="18">
      <t>イクセイ</t>
    </rPh>
    <rPh sb="18" eb="19">
      <t>ザイ</t>
    </rPh>
    <rPh sb="19" eb="20">
      <t>ダン</t>
    </rPh>
    <phoneticPr fontId="2"/>
  </si>
  <si>
    <t>一般財団法人笠岡市総合福祉事業団吸江社</t>
    <rPh sb="0" eb="4">
      <t>イッパンザイダン</t>
    </rPh>
    <rPh sb="4" eb="6">
      <t>ホウジン</t>
    </rPh>
    <phoneticPr fontId="2"/>
  </si>
  <si>
    <t>一般財団法人岡山県水産振興協会</t>
    <rPh sb="0" eb="2">
      <t>イッパン</t>
    </rPh>
    <rPh sb="2" eb="4">
      <t>ザイダン</t>
    </rPh>
    <rPh sb="4" eb="6">
      <t>ホウジン</t>
    </rPh>
    <rPh sb="6" eb="9">
      <t>オカヤマケン</t>
    </rPh>
    <rPh sb="9" eb="11">
      <t>スイサン</t>
    </rPh>
    <rPh sb="11" eb="13">
      <t>シンコウ</t>
    </rPh>
    <rPh sb="13" eb="15">
      <t>キョウカイ</t>
    </rPh>
    <phoneticPr fontId="2"/>
  </si>
  <si>
    <t>公益社団法人岡山県野菜生産安定基金協会</t>
    <rPh sb="0" eb="2">
      <t>コウエキ</t>
    </rPh>
    <rPh sb="2" eb="4">
      <t>シャダン</t>
    </rPh>
    <rPh sb="4" eb="6">
      <t>ホウジン</t>
    </rPh>
    <rPh sb="6" eb="9">
      <t>オカヤマケン</t>
    </rPh>
    <rPh sb="9" eb="11">
      <t>ヤサイ</t>
    </rPh>
    <rPh sb="11" eb="13">
      <t>セイサン</t>
    </rPh>
    <rPh sb="13" eb="15">
      <t>アンテイ</t>
    </rPh>
    <rPh sb="15" eb="17">
      <t>キキン</t>
    </rPh>
    <rPh sb="17" eb="19">
      <t>キョウカイ</t>
    </rPh>
    <phoneticPr fontId="2"/>
  </si>
  <si>
    <t>一般財団法人砂防フロンティア整備推進機構</t>
    <rPh sb="0" eb="6">
      <t>イッパンザイダンホウジン</t>
    </rPh>
    <rPh sb="6" eb="8">
      <t>サボウ</t>
    </rPh>
    <rPh sb="14" eb="16">
      <t>セイビ</t>
    </rPh>
    <rPh sb="16" eb="18">
      <t>スイシン</t>
    </rPh>
    <rPh sb="18" eb="20">
      <t>キコウ</t>
    </rPh>
    <phoneticPr fontId="2"/>
  </si>
  <si>
    <t>学校法人吉備高原学園</t>
    <rPh sb="0" eb="2">
      <t>ガッコウ</t>
    </rPh>
    <rPh sb="2" eb="4">
      <t>ホウジン</t>
    </rPh>
    <rPh sb="4" eb="6">
      <t>キビ</t>
    </rPh>
    <rPh sb="6" eb="8">
      <t>コウゲン</t>
    </rPh>
    <rPh sb="8" eb="10">
      <t>ガクエン</t>
    </rPh>
    <phoneticPr fontId="2"/>
  </si>
  <si>
    <t>公益財団法人岡山県健康づくり財団</t>
    <rPh sb="0" eb="2">
      <t>コウエキ</t>
    </rPh>
    <rPh sb="2" eb="4">
      <t>ザイダン</t>
    </rPh>
    <rPh sb="4" eb="6">
      <t>ホウジン</t>
    </rPh>
    <rPh sb="6" eb="9">
      <t>オカヤマケン</t>
    </rPh>
    <rPh sb="9" eb="11">
      <t>ケンコウ</t>
    </rPh>
    <rPh sb="14" eb="16">
      <t>ザイダン</t>
    </rPh>
    <phoneticPr fontId="2"/>
  </si>
  <si>
    <t>公益財団法人岡山県林業振興基金</t>
    <rPh sb="0" eb="2">
      <t>コウエキ</t>
    </rPh>
    <rPh sb="2" eb="4">
      <t>ザイダン</t>
    </rPh>
    <rPh sb="4" eb="6">
      <t>ホウジン</t>
    </rPh>
    <rPh sb="6" eb="8">
      <t>オカヤマ</t>
    </rPh>
    <rPh sb="8" eb="9">
      <t>ケン</t>
    </rPh>
    <rPh sb="9" eb="11">
      <t>リンギョウ</t>
    </rPh>
    <rPh sb="11" eb="13">
      <t>シンコウ</t>
    </rPh>
    <rPh sb="13" eb="15">
      <t>キキン</t>
    </rPh>
    <phoneticPr fontId="2"/>
  </si>
  <si>
    <t>公益財団法人岡山県暴力追放運動推進ｾﾝﾀｰ</t>
    <rPh sb="0" eb="2">
      <t>コウエキ</t>
    </rPh>
    <rPh sb="2" eb="4">
      <t>ザイダン</t>
    </rPh>
    <rPh sb="4" eb="6">
      <t>ホウジン</t>
    </rPh>
    <rPh sb="6" eb="8">
      <t>オカヤマ</t>
    </rPh>
    <rPh sb="8" eb="9">
      <t>ケン</t>
    </rPh>
    <rPh sb="9" eb="11">
      <t>ボウリョク</t>
    </rPh>
    <rPh sb="11" eb="13">
      <t>ツイホウ</t>
    </rPh>
    <rPh sb="13" eb="15">
      <t>ウンドウ</t>
    </rPh>
    <rPh sb="15" eb="17">
      <t>スイシン</t>
    </rPh>
    <phoneticPr fontId="2"/>
  </si>
  <si>
    <t>公益財団法人岡山県動物愛護財団</t>
    <rPh sb="0" eb="2">
      <t>コウエキ</t>
    </rPh>
    <rPh sb="2" eb="4">
      <t>ザイダン</t>
    </rPh>
    <rPh sb="4" eb="6">
      <t>ホウジン</t>
    </rPh>
    <rPh sb="6" eb="9">
      <t>オカヤマケン</t>
    </rPh>
    <rPh sb="9" eb="11">
      <t>ドウブツ</t>
    </rPh>
    <rPh sb="11" eb="13">
      <t>アイゴ</t>
    </rPh>
    <rPh sb="13" eb="15">
      <t>ザイダン</t>
    </rPh>
    <phoneticPr fontId="2"/>
  </si>
  <si>
    <t>公益財団法人笠岡市文化・スポーツ振興財団</t>
    <rPh sb="0" eb="6">
      <t>コウエキザイダンホウジン</t>
    </rPh>
    <rPh sb="6" eb="9">
      <t>カサオカシ</t>
    </rPh>
    <rPh sb="16" eb="18">
      <t>シンコウ</t>
    </rPh>
    <phoneticPr fontId="2"/>
  </si>
  <si>
    <t>畜産・酪農収益力強化設備等特別対策事業補助金</t>
    <phoneticPr fontId="2"/>
  </si>
  <si>
    <t>畜産・酪農業者への農業施設整備補助</t>
    <rPh sb="0" eb="2">
      <t>チクサン</t>
    </rPh>
    <rPh sb="3" eb="5">
      <t>ラクノウ</t>
    </rPh>
    <rPh sb="5" eb="7">
      <t>ギョウシャ</t>
    </rPh>
    <rPh sb="9" eb="11">
      <t>ノウギョウ</t>
    </rPh>
    <rPh sb="11" eb="13">
      <t>シセツ</t>
    </rPh>
    <rPh sb="13" eb="15">
      <t>セイビ</t>
    </rPh>
    <rPh sb="15" eb="17">
      <t>ホジョ</t>
    </rPh>
    <phoneticPr fontId="2"/>
  </si>
  <si>
    <t>介護施設等整備事業に対する助成</t>
    <rPh sb="7" eb="9">
      <t>ジギョウ</t>
    </rPh>
    <rPh sb="10" eb="11">
      <t>タイ</t>
    </rPh>
    <rPh sb="13" eb="15">
      <t>ジョセイ</t>
    </rPh>
    <phoneticPr fontId="2"/>
  </si>
  <si>
    <t>地域医療介護総合確保基金事業補助金</t>
    <phoneticPr fontId="2"/>
  </si>
  <si>
    <t>私立保育所の施設整備に対する助成</t>
    <rPh sb="6" eb="8">
      <t>シセツ</t>
    </rPh>
    <rPh sb="8" eb="10">
      <t>セイビ</t>
    </rPh>
    <rPh sb="11" eb="12">
      <t>タイ</t>
    </rPh>
    <rPh sb="14" eb="16">
      <t>ジョセイ</t>
    </rPh>
    <phoneticPr fontId="2"/>
  </si>
  <si>
    <t>私立保育所緊急整備事業補助金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</si>
</sst>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,;\-#,##0,;&quot;-&quot;"/>
    <numFmt numFmtId="177" formatCode="#,##0;&quot;△ &quot;#,##0"/>
    <numFmt numFmtId="178" formatCode="0.000"/>
    <numFmt numFmtId="179" formatCode="#,##0.000;[Red]\-#,##0.000"/>
    <numFmt numFmtId="180" formatCode="0.0000%"/>
    <numFmt numFmtId="181" formatCode="0.0%"/>
    <numFmt numFmtId="182" formatCode="#,##0.000,;\-#,##0.000,;&quot;-&quot;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9" fillId="0" borderId="29">
      <alignment horizontal="center" vertical="center"/>
    </xf>
    <xf numFmtId="9" fontId="1" fillId="0" borderId="0" applyFont="0" applyFill="0" applyBorder="0" applyAlignment="0" applyProtection="0">
      <alignment vertical="center"/>
    </xf>
  </cellStyleXfs>
  <cellXfs count="321">
    <xf numFmtId="0" fontId="0" fillId="0" borderId="0" xfId="0">
      <alignment vertical="center"/>
    </xf>
    <xf numFmtId="0" fontId="5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5" fillId="0" borderId="0" xfId="2" applyFont="1" applyBorder="1">
      <alignment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left" vertical="center"/>
    </xf>
    <xf numFmtId="0" fontId="9" fillId="0" borderId="18" xfId="0" applyFont="1" applyBorder="1">
      <alignment vertical="center"/>
    </xf>
    <xf numFmtId="0" fontId="5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17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9" xfId="0" applyFont="1" applyBorder="1" applyAlignment="1">
      <alignment horizontal="center" vertical="center"/>
    </xf>
    <xf numFmtId="0" fontId="9" fillId="0" borderId="9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20" fillId="0" borderId="0" xfId="0" applyFont="1" applyBorder="1" applyAlignment="1">
      <alignment horizontal="right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right" vertical="center"/>
    </xf>
    <xf numFmtId="176" fontId="24" fillId="0" borderId="1" xfId="1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8" fillId="0" borderId="15" xfId="3" applyFont="1" applyBorder="1" applyAlignment="1">
      <alignment horizontal="center" vertical="center"/>
    </xf>
    <xf numFmtId="0" fontId="8" fillId="0" borderId="15" xfId="3" applyFont="1" applyFill="1" applyBorder="1" applyAlignment="1">
      <alignment horizontal="center" vertical="center"/>
    </xf>
    <xf numFmtId="0" fontId="8" fillId="0" borderId="15" xfId="3" applyFont="1" applyBorder="1" applyAlignment="1">
      <alignment horizontal="centerContinuous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3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8" fillId="0" borderId="3" xfId="2" applyFont="1" applyBorder="1" applyAlignment="1">
      <alignment vertical="center"/>
    </xf>
    <xf numFmtId="177" fontId="13" fillId="2" borderId="15" xfId="1" applyNumberFormat="1" applyFont="1" applyFill="1" applyBorder="1">
      <alignment vertical="center"/>
    </xf>
    <xf numFmtId="177" fontId="13" fillId="2" borderId="13" xfId="1" applyNumberFormat="1" applyFont="1" applyFill="1" applyBorder="1" applyAlignment="1">
      <alignment horizontal="right" vertical="center"/>
    </xf>
    <xf numFmtId="177" fontId="13" fillId="2" borderId="15" xfId="1" applyNumberFormat="1" applyFont="1" applyFill="1" applyBorder="1" applyAlignment="1">
      <alignment horizontal="right" vertical="center"/>
    </xf>
    <xf numFmtId="177" fontId="13" fillId="2" borderId="10" xfId="1" applyNumberFormat="1" applyFont="1" applyFill="1" applyBorder="1">
      <alignment vertical="center"/>
    </xf>
    <xf numFmtId="177" fontId="13" fillId="2" borderId="6" xfId="1" applyNumberFormat="1" applyFont="1" applyFill="1" applyBorder="1" applyAlignment="1">
      <alignment horizontal="right" vertical="center"/>
    </xf>
    <xf numFmtId="177" fontId="13" fillId="2" borderId="10" xfId="1" applyNumberFormat="1" applyFont="1" applyFill="1" applyBorder="1" applyAlignment="1">
      <alignment horizontal="right" vertical="center"/>
    </xf>
    <xf numFmtId="0" fontId="15" fillId="2" borderId="0" xfId="0" applyFont="1" applyFill="1">
      <alignment vertical="center"/>
    </xf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vertical="center" wrapText="1"/>
    </xf>
    <xf numFmtId="38" fontId="5" fillId="0" borderId="15" xfId="1" applyFont="1" applyBorder="1">
      <alignment vertical="center"/>
    </xf>
    <xf numFmtId="179" fontId="5" fillId="0" borderId="15" xfId="1" applyNumberFormat="1" applyFont="1" applyBorder="1">
      <alignment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181" fontId="5" fillId="0" borderId="15" xfId="1" applyNumberFormat="1" applyFont="1" applyBorder="1">
      <alignment vertical="center"/>
    </xf>
    <xf numFmtId="182" fontId="26" fillId="0" borderId="22" xfId="0" applyNumberFormat="1" applyFont="1" applyBorder="1" applyAlignment="1">
      <alignment horizontal="center" vertical="center" wrapText="1"/>
    </xf>
    <xf numFmtId="38" fontId="9" fillId="0" borderId="15" xfId="1" applyFont="1" applyBorder="1">
      <alignment vertical="center"/>
    </xf>
    <xf numFmtId="38" fontId="9" fillId="0" borderId="17" xfId="1" applyFont="1" applyBorder="1">
      <alignment vertical="center"/>
    </xf>
    <xf numFmtId="38" fontId="9" fillId="0" borderId="10" xfId="1" applyFont="1" applyBorder="1">
      <alignment vertical="center"/>
    </xf>
    <xf numFmtId="38" fontId="9" fillId="0" borderId="19" xfId="1" applyFont="1" applyBorder="1">
      <alignment vertical="center"/>
    </xf>
    <xf numFmtId="38" fontId="9" fillId="0" borderId="9" xfId="1" applyFont="1" applyBorder="1">
      <alignment vertical="center"/>
    </xf>
    <xf numFmtId="38" fontId="9" fillId="0" borderId="15" xfId="1" applyFont="1" applyBorder="1" applyAlignment="1">
      <alignment horizontal="center" vertical="center" wrapText="1"/>
    </xf>
    <xf numFmtId="38" fontId="9" fillId="0" borderId="10" xfId="1" applyFont="1" applyBorder="1" applyAlignment="1">
      <alignment horizontal="center" vertical="center" wrapText="1"/>
    </xf>
    <xf numFmtId="0" fontId="31" fillId="0" borderId="15" xfId="2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38" fontId="9" fillId="0" borderId="18" xfId="1" applyFont="1" applyBorder="1">
      <alignment vertical="center"/>
    </xf>
    <xf numFmtId="38" fontId="9" fillId="0" borderId="18" xfId="0" applyNumberFormat="1" applyFont="1" applyBorder="1">
      <alignment vertical="center"/>
    </xf>
    <xf numFmtId="0" fontId="5" fillId="0" borderId="9" xfId="0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0" fontId="8" fillId="0" borderId="13" xfId="3" applyFont="1" applyBorder="1" applyAlignment="1">
      <alignment horizontal="center" vertical="center"/>
    </xf>
    <xf numFmtId="38" fontId="9" fillId="2" borderId="9" xfId="1" applyFont="1" applyFill="1" applyBorder="1" applyAlignment="1">
      <alignment vertical="center"/>
    </xf>
    <xf numFmtId="38" fontId="15" fillId="2" borderId="0" xfId="0" applyNumberFormat="1" applyFont="1" applyFill="1">
      <alignment vertical="center"/>
    </xf>
    <xf numFmtId="0" fontId="31" fillId="0" borderId="15" xfId="2" applyFont="1" applyBorder="1">
      <alignment vertical="center"/>
    </xf>
    <xf numFmtId="38" fontId="31" fillId="0" borderId="15" xfId="1" applyFont="1" applyBorder="1">
      <alignment vertical="center"/>
    </xf>
    <xf numFmtId="0" fontId="31" fillId="0" borderId="15" xfId="2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3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38" fontId="9" fillId="0" borderId="18" xfId="0" applyNumberFormat="1" applyFont="1" applyFill="1" applyBorder="1">
      <alignment vertical="center"/>
    </xf>
    <xf numFmtId="38" fontId="9" fillId="0" borderId="15" xfId="0" applyNumberFormat="1" applyFont="1" applyBorder="1">
      <alignment vertical="center"/>
    </xf>
    <xf numFmtId="3" fontId="9" fillId="0" borderId="18" xfId="0" applyNumberFormat="1" applyFont="1" applyBorder="1">
      <alignment vertical="center"/>
    </xf>
    <xf numFmtId="38" fontId="5" fillId="3" borderId="15" xfId="1" applyFont="1" applyFill="1" applyBorder="1">
      <alignment vertical="center"/>
    </xf>
    <xf numFmtId="180" fontId="5" fillId="3" borderId="15" xfId="1" applyNumberFormat="1" applyFont="1" applyFill="1" applyBorder="1">
      <alignment vertical="center"/>
    </xf>
    <xf numFmtId="38" fontId="33" fillId="0" borderId="15" xfId="1" applyFont="1" applyBorder="1" applyAlignment="1">
      <alignment vertical="center"/>
    </xf>
    <xf numFmtId="38" fontId="33" fillId="0" borderId="22" xfId="1" applyFont="1" applyBorder="1">
      <alignment vertical="center"/>
    </xf>
    <xf numFmtId="38" fontId="33" fillId="0" borderId="13" xfId="1" applyFont="1" applyBorder="1">
      <alignment vertical="center"/>
    </xf>
    <xf numFmtId="38" fontId="33" fillId="0" borderId="15" xfId="1" applyFont="1" applyBorder="1">
      <alignment vertical="center"/>
    </xf>
    <xf numFmtId="38" fontId="34" fillId="0" borderId="13" xfId="1" applyFont="1" applyFill="1" applyBorder="1" applyAlignment="1">
      <alignment vertical="center"/>
    </xf>
    <xf numFmtId="38" fontId="34" fillId="0" borderId="15" xfId="1" applyFont="1" applyBorder="1" applyAlignment="1">
      <alignment vertical="center"/>
    </xf>
    <xf numFmtId="38" fontId="34" fillId="0" borderId="13" xfId="1" applyFont="1" applyBorder="1">
      <alignment vertical="center"/>
    </xf>
    <xf numFmtId="38" fontId="34" fillId="0" borderId="22" xfId="1" applyFont="1" applyBorder="1">
      <alignment vertical="center"/>
    </xf>
    <xf numFmtId="38" fontId="34" fillId="0" borderId="15" xfId="1" applyFont="1" applyBorder="1">
      <alignment vertical="center"/>
    </xf>
    <xf numFmtId="182" fontId="24" fillId="0" borderId="16" xfId="1" applyNumberFormat="1" applyFont="1" applyBorder="1" applyAlignment="1">
      <alignment vertical="center"/>
    </xf>
    <xf numFmtId="182" fontId="24" fillId="0" borderId="15" xfId="1" applyNumberFormat="1" applyFont="1" applyBorder="1" applyAlignment="1">
      <alignment vertical="center"/>
    </xf>
    <xf numFmtId="176" fontId="24" fillId="0" borderId="15" xfId="1" applyNumberFormat="1" applyFont="1" applyBorder="1" applyAlignment="1">
      <alignment vertical="center"/>
    </xf>
    <xf numFmtId="10" fontId="24" fillId="0" borderId="15" xfId="5" applyNumberFormat="1" applyFont="1" applyBorder="1" applyAlignment="1">
      <alignment vertical="center"/>
    </xf>
    <xf numFmtId="0" fontId="9" fillId="0" borderId="15" xfId="0" applyFont="1" applyFill="1" applyBorder="1" applyAlignment="1">
      <alignment horizontal="center" vertical="center" wrapText="1"/>
    </xf>
    <xf numFmtId="38" fontId="9" fillId="0" borderId="17" xfId="1" applyFont="1" applyFill="1" applyBorder="1">
      <alignment vertical="center"/>
    </xf>
    <xf numFmtId="38" fontId="9" fillId="0" borderId="10" xfId="1" applyFont="1" applyFill="1" applyBorder="1">
      <alignment vertical="center"/>
    </xf>
    <xf numFmtId="38" fontId="9" fillId="0" borderId="15" xfId="1" applyFont="1" applyFill="1" applyBorder="1">
      <alignment vertical="center"/>
    </xf>
    <xf numFmtId="38" fontId="9" fillId="0" borderId="19" xfId="1" applyFont="1" applyFill="1" applyBorder="1">
      <alignment vertical="center"/>
    </xf>
    <xf numFmtId="38" fontId="9" fillId="0" borderId="9" xfId="1" applyFont="1" applyFill="1" applyBorder="1">
      <alignment vertical="center"/>
    </xf>
    <xf numFmtId="0" fontId="35" fillId="0" borderId="0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35" fillId="0" borderId="0" xfId="0" applyFont="1">
      <alignment vertical="center"/>
    </xf>
    <xf numFmtId="38" fontId="10" fillId="0" borderId="15" xfId="1" applyFont="1" applyBorder="1">
      <alignment vertical="center"/>
    </xf>
    <xf numFmtId="0" fontId="10" fillId="0" borderId="15" xfId="0" applyFont="1" applyBorder="1">
      <alignment vertical="center"/>
    </xf>
    <xf numFmtId="177" fontId="10" fillId="0" borderId="15" xfId="1" applyNumberFormat="1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38" fontId="36" fillId="0" borderId="15" xfId="1" applyFont="1" applyBorder="1" applyAlignment="1">
      <alignment vertical="center"/>
    </xf>
    <xf numFmtId="0" fontId="36" fillId="0" borderId="0" xfId="0" applyFont="1">
      <alignment vertical="center"/>
    </xf>
    <xf numFmtId="0" fontId="36" fillId="0" borderId="0" xfId="0" applyFont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>
      <alignment vertical="center"/>
    </xf>
    <xf numFmtId="0" fontId="28" fillId="0" borderId="5" xfId="0" applyFont="1" applyBorder="1" applyAlignment="1">
      <alignment horizontal="right" vertical="center"/>
    </xf>
    <xf numFmtId="0" fontId="28" fillId="0" borderId="15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 wrapText="1"/>
    </xf>
    <xf numFmtId="38" fontId="28" fillId="0" borderId="3" xfId="1" applyFont="1" applyBorder="1">
      <alignment vertical="center"/>
    </xf>
    <xf numFmtId="0" fontId="28" fillId="0" borderId="15" xfId="0" applyFont="1" applyBorder="1" applyAlignment="1">
      <alignment vertical="center" shrinkToFit="1"/>
    </xf>
    <xf numFmtId="0" fontId="28" fillId="0" borderId="15" xfId="0" applyFont="1" applyBorder="1" applyAlignment="1">
      <alignment vertical="center" wrapText="1"/>
    </xf>
    <xf numFmtId="0" fontId="28" fillId="0" borderId="7" xfId="0" applyFont="1" applyBorder="1" applyAlignment="1">
      <alignment horizontal="left" vertical="center" wrapText="1"/>
    </xf>
    <xf numFmtId="38" fontId="28" fillId="0" borderId="7" xfId="1" applyFont="1" applyBorder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/>
    </xf>
    <xf numFmtId="38" fontId="28" fillId="0" borderId="3" xfId="1" applyFont="1" applyBorder="1" applyAlignment="1">
      <alignment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left" vertical="center" shrinkToFit="1"/>
    </xf>
    <xf numFmtId="0" fontId="28" fillId="0" borderId="7" xfId="0" applyFont="1" applyBorder="1" applyAlignment="1">
      <alignment vertical="center" shrinkToFit="1"/>
    </xf>
    <xf numFmtId="0" fontId="28" fillId="0" borderId="5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177" fontId="35" fillId="2" borderId="13" xfId="1" applyNumberFormat="1" applyFont="1" applyFill="1" applyBorder="1" applyAlignment="1">
      <alignment horizontal="right" vertical="center"/>
    </xf>
    <xf numFmtId="177" fontId="35" fillId="2" borderId="15" xfId="1" applyNumberFormat="1" applyFont="1" applyFill="1" applyBorder="1" applyAlignment="1">
      <alignment horizontal="right" vertical="center"/>
    </xf>
    <xf numFmtId="177" fontId="35" fillId="2" borderId="15" xfId="1" applyNumberFormat="1" applyFont="1" applyFill="1" applyBorder="1">
      <alignment vertical="center"/>
    </xf>
    <xf numFmtId="0" fontId="35" fillId="2" borderId="0" xfId="0" applyFont="1" applyFill="1">
      <alignment vertical="center"/>
    </xf>
    <xf numFmtId="0" fontId="35" fillId="2" borderId="0" xfId="0" applyFont="1" applyFill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35" fillId="2" borderId="15" xfId="0" applyFont="1" applyFill="1" applyBorder="1">
      <alignment vertical="center"/>
    </xf>
    <xf numFmtId="38" fontId="35" fillId="2" borderId="0" xfId="0" applyNumberFormat="1" applyFont="1" applyFill="1">
      <alignment vertical="center"/>
    </xf>
    <xf numFmtId="177" fontId="35" fillId="2" borderId="0" xfId="0" applyNumberFormat="1" applyFont="1" applyFill="1">
      <alignment vertical="center"/>
    </xf>
    <xf numFmtId="178" fontId="35" fillId="2" borderId="0" xfId="0" applyNumberFormat="1" applyFont="1" applyFill="1">
      <alignment vertical="center"/>
    </xf>
    <xf numFmtId="3" fontId="35" fillId="2" borderId="0" xfId="0" applyNumberFormat="1" applyFont="1" applyFill="1">
      <alignment vertical="center"/>
    </xf>
    <xf numFmtId="0" fontId="35" fillId="2" borderId="10" xfId="0" applyFont="1" applyFill="1" applyBorder="1" applyAlignment="1">
      <alignment horizontal="center" vertical="center"/>
    </xf>
    <xf numFmtId="38" fontId="35" fillId="2" borderId="0" xfId="1" applyFont="1" applyFill="1">
      <alignment vertical="center"/>
    </xf>
    <xf numFmtId="38" fontId="15" fillId="2" borderId="0" xfId="1" applyFont="1" applyFill="1">
      <alignment vertical="center"/>
    </xf>
    <xf numFmtId="0" fontId="7" fillId="0" borderId="15" xfId="0" applyFont="1" applyBorder="1" applyAlignment="1">
      <alignment vertical="center" wrapText="1"/>
    </xf>
    <xf numFmtId="38" fontId="7" fillId="0" borderId="15" xfId="1" applyFont="1" applyBorder="1">
      <alignment vertical="center"/>
    </xf>
    <xf numFmtId="181" fontId="7" fillId="0" borderId="15" xfId="1" applyNumberFormat="1" applyFont="1" applyBorder="1">
      <alignment vertical="center"/>
    </xf>
    <xf numFmtId="180" fontId="7" fillId="0" borderId="15" xfId="1" applyNumberFormat="1" applyFont="1" applyBorder="1">
      <alignment vertical="center"/>
    </xf>
    <xf numFmtId="0" fontId="7" fillId="0" borderId="15" xfId="0" applyFont="1" applyFill="1" applyBorder="1" applyAlignment="1">
      <alignment vertical="center" wrapText="1"/>
    </xf>
    <xf numFmtId="0" fontId="38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7" fillId="0" borderId="0" xfId="2" applyFont="1" applyBorder="1">
      <alignment vertical="center"/>
    </xf>
    <xf numFmtId="0" fontId="40" fillId="0" borderId="5" xfId="2" applyFont="1" applyBorder="1" applyAlignment="1">
      <alignment vertical="center"/>
    </xf>
    <xf numFmtId="0" fontId="41" fillId="0" borderId="5" xfId="2" applyFont="1" applyBorder="1" applyAlignment="1">
      <alignment vertical="center"/>
    </xf>
    <xf numFmtId="38" fontId="7" fillId="0" borderId="15" xfId="1" applyFont="1" applyBorder="1" applyAlignment="1">
      <alignment vertical="center" wrapText="1"/>
    </xf>
    <xf numFmtId="0" fontId="7" fillId="0" borderId="1" xfId="2" applyFont="1" applyBorder="1" applyAlignment="1">
      <alignment vertical="center"/>
    </xf>
    <xf numFmtId="0" fontId="35" fillId="0" borderId="5" xfId="0" applyFont="1" applyBorder="1">
      <alignment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7" fillId="0" borderId="15" xfId="2" applyFont="1" applyFill="1" applyBorder="1" applyAlignment="1">
      <alignment horizontal="left" vertical="center" wrapText="1"/>
    </xf>
    <xf numFmtId="38" fontId="7" fillId="0" borderId="3" xfId="1" applyFont="1" applyFill="1" applyBorder="1" applyAlignment="1">
      <alignment vertical="center" wrapText="1"/>
    </xf>
    <xf numFmtId="38" fontId="7" fillId="0" borderId="13" xfId="1" applyFont="1" applyFill="1" applyBorder="1" applyAlignment="1">
      <alignment vertical="center" wrapText="1"/>
    </xf>
    <xf numFmtId="38" fontId="15" fillId="0" borderId="3" xfId="1" applyFont="1" applyFill="1" applyBorder="1" applyAlignment="1">
      <alignment vertical="center"/>
    </xf>
    <xf numFmtId="38" fontId="15" fillId="0" borderId="13" xfId="1" applyFont="1" applyFill="1" applyBorder="1" applyAlignment="1">
      <alignment vertical="center"/>
    </xf>
    <xf numFmtId="0" fontId="7" fillId="0" borderId="3" xfId="2" applyFont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left" vertical="center"/>
    </xf>
    <xf numFmtId="38" fontId="7" fillId="0" borderId="3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38" fontId="7" fillId="0" borderId="3" xfId="1" applyFont="1" applyBorder="1" applyAlignment="1">
      <alignment vertical="center" wrapText="1"/>
    </xf>
    <xf numFmtId="38" fontId="7" fillId="0" borderId="13" xfId="1" applyFont="1" applyBorder="1" applyAlignment="1">
      <alignment vertical="center" wrapText="1"/>
    </xf>
    <xf numFmtId="38" fontId="7" fillId="0" borderId="3" xfId="1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0" fontId="7" fillId="0" borderId="15" xfId="2" applyFont="1" applyBorder="1" applyAlignment="1">
      <alignment horizontal="left" vertical="center"/>
    </xf>
    <xf numFmtId="0" fontId="7" fillId="0" borderId="15" xfId="2" applyFont="1" applyBorder="1" applyAlignment="1">
      <alignment horizontal="left" vertical="center" wrapText="1"/>
    </xf>
    <xf numFmtId="38" fontId="7" fillId="0" borderId="15" xfId="1" applyFont="1" applyBorder="1" applyAlignment="1">
      <alignment vertical="center" wrapText="1"/>
    </xf>
    <xf numFmtId="38" fontId="15" fillId="0" borderId="15" xfId="1" applyFont="1" applyBorder="1" applyAlignment="1">
      <alignment vertical="center"/>
    </xf>
    <xf numFmtId="0" fontId="7" fillId="2" borderId="15" xfId="2" applyFont="1" applyFill="1" applyBorder="1" applyAlignment="1">
      <alignment horizontal="left" vertical="center" wrapText="1"/>
    </xf>
    <xf numFmtId="38" fontId="7" fillId="0" borderId="2" xfId="1" applyFont="1" applyBorder="1" applyAlignment="1">
      <alignment vertical="center" wrapText="1"/>
    </xf>
    <xf numFmtId="0" fontId="7" fillId="2" borderId="15" xfId="2" applyFont="1" applyFill="1" applyBorder="1" applyAlignment="1">
      <alignment horizontal="left" vertical="center"/>
    </xf>
    <xf numFmtId="0" fontId="7" fillId="0" borderId="3" xfId="2" applyFont="1" applyBorder="1" applyAlignment="1">
      <alignment horizontal="left" vertical="center"/>
    </xf>
    <xf numFmtId="0" fontId="7" fillId="0" borderId="13" xfId="2" applyFont="1" applyBorder="1" applyAlignment="1">
      <alignment horizontal="left" vertical="center"/>
    </xf>
    <xf numFmtId="0" fontId="7" fillId="0" borderId="15" xfId="2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25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 wrapText="1"/>
    </xf>
    <xf numFmtId="0" fontId="28" fillId="2" borderId="14" xfId="0" applyFont="1" applyFill="1" applyBorder="1" applyAlignment="1">
      <alignment horizontal="left" vertical="center" wrapText="1"/>
    </xf>
    <xf numFmtId="0" fontId="28" fillId="2" borderId="1" xfId="0" applyFont="1" applyFill="1" applyBorder="1" applyAlignment="1">
      <alignment horizontal="left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8" fillId="2" borderId="7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left" vertical="center" wrapText="1"/>
    </xf>
    <xf numFmtId="0" fontId="28" fillId="2" borderId="12" xfId="0" applyFont="1" applyFill="1" applyBorder="1" applyAlignment="1">
      <alignment horizontal="left" vertical="center"/>
    </xf>
    <xf numFmtId="0" fontId="28" fillId="2" borderId="14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8" fillId="2" borderId="7" xfId="0" applyFont="1" applyFill="1" applyBorder="1" applyAlignment="1">
      <alignment horizontal="left" vertical="center"/>
    </xf>
    <xf numFmtId="0" fontId="28" fillId="2" borderId="6" xfId="0" applyFont="1" applyFill="1" applyBorder="1" applyAlignment="1">
      <alignment horizontal="left" vertical="center"/>
    </xf>
    <xf numFmtId="0" fontId="28" fillId="0" borderId="3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8" fillId="0" borderId="17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7" xfId="3" applyFont="1" applyFill="1" applyBorder="1" applyAlignment="1">
      <alignment horizontal="center" vertical="center" wrapText="1"/>
    </xf>
    <xf numFmtId="0" fontId="8" fillId="0" borderId="9" xfId="3" applyFont="1" applyFill="1" applyBorder="1" applyAlignment="1">
      <alignment horizontal="center" vertical="center" wrapText="1"/>
    </xf>
    <xf numFmtId="0" fontId="8" fillId="2" borderId="17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13" xfId="3" applyFont="1" applyFill="1" applyBorder="1" applyAlignment="1">
      <alignment horizontal="center" vertical="center"/>
    </xf>
    <xf numFmtId="38" fontId="27" fillId="2" borderId="0" xfId="1" applyFont="1" applyFill="1" applyAlignment="1">
      <alignment horizontal="left" vertical="center" wrapText="1"/>
    </xf>
    <xf numFmtId="0" fontId="35" fillId="2" borderId="5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right" vertical="center"/>
    </xf>
    <xf numFmtId="0" fontId="35" fillId="2" borderId="15" xfId="0" applyFont="1" applyFill="1" applyBorder="1" applyAlignment="1">
      <alignment horizontal="center" vertical="center"/>
    </xf>
    <xf numFmtId="0" fontId="35" fillId="2" borderId="13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6">
    <cellStyle name="パーセント" xfId="5" builtinId="5"/>
    <cellStyle name="桁区切り" xfId="1" builtinId="6"/>
    <cellStyle name="標準" xfId="0" builtinId="0"/>
    <cellStyle name="標準 2" xfId="2"/>
    <cellStyle name="標準_附属明細表PL・NW・WS　20060423修正版" xfId="3"/>
    <cellStyle name="標準１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2" name="直線コネクタ 1"/>
        <xdr:cNvCxnSpPr/>
      </xdr:nvCxnSpPr>
      <xdr:spPr>
        <a:xfrm>
          <a:off x="1600200" y="571500"/>
          <a:ext cx="0" cy="619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6</xdr:row>
      <xdr:rowOff>0</xdr:rowOff>
    </xdr:to>
    <xdr:cxnSp macro="">
      <xdr:nvCxnSpPr>
        <xdr:cNvPr id="3" name="直線コネクタ 2"/>
        <xdr:cNvCxnSpPr/>
      </xdr:nvCxnSpPr>
      <xdr:spPr>
        <a:xfrm>
          <a:off x="1600200" y="571500"/>
          <a:ext cx="0" cy="619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51"/>
  <sheetViews>
    <sheetView view="pageBreakPreview" zoomScale="90" zoomScaleNormal="100" zoomScaleSheetLayoutView="90" workbookViewId="0">
      <selection activeCell="D16" sqref="D16:E16"/>
    </sheetView>
  </sheetViews>
  <sheetFormatPr defaultRowHeight="13.5" x14ac:dyDescent="0.15"/>
  <cols>
    <col min="1" max="1" width="0.875" style="137" customWidth="1"/>
    <col min="2" max="2" width="3.75" style="137" customWidth="1"/>
    <col min="3" max="3" width="16.75" style="137" customWidth="1"/>
    <col min="4" max="17" width="8.5" style="137" customWidth="1"/>
    <col min="18" max="18" width="16.25" style="137" customWidth="1"/>
    <col min="19" max="19" width="0.625" style="137" customWidth="1"/>
    <col min="20" max="20" width="0.375" style="137" customWidth="1"/>
    <col min="21" max="16384" width="9" style="137"/>
  </cols>
  <sheetData>
    <row r="1" spans="1:19" ht="18.75" customHeight="1" x14ac:dyDescent="0.15">
      <c r="A1" s="204" t="s">
        <v>12</v>
      </c>
      <c r="B1" s="205"/>
      <c r="C1" s="205"/>
      <c r="D1" s="205"/>
      <c r="E1" s="205"/>
    </row>
    <row r="2" spans="1:19" ht="24.75" customHeight="1" x14ac:dyDescent="0.15">
      <c r="A2" s="206" t="s">
        <v>13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</row>
    <row r="3" spans="1:19" ht="19.5" customHeight="1" x14ac:dyDescent="0.15">
      <c r="A3" s="204" t="s">
        <v>14</v>
      </c>
      <c r="B3" s="205"/>
      <c r="C3" s="205"/>
      <c r="D3" s="205"/>
      <c r="E3" s="205"/>
      <c r="F3" s="205"/>
      <c r="G3" s="205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7.25" customHeight="1" x14ac:dyDescent="0.15">
      <c r="A4" s="207" t="s">
        <v>179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</row>
    <row r="5" spans="1:19" ht="16.5" customHeight="1" x14ac:dyDescent="0.15">
      <c r="A5" s="204" t="s">
        <v>15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</row>
    <row r="6" spans="1:19" ht="1.5" customHeight="1" x14ac:dyDescent="0.15"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</row>
    <row r="7" spans="1:19" ht="20.25" customHeight="1" x14ac:dyDescent="0.15">
      <c r="A7" s="135"/>
      <c r="B7" s="191" t="s">
        <v>16</v>
      </c>
      <c r="C7" s="192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 t="s">
        <v>209</v>
      </c>
      <c r="R7" s="4"/>
      <c r="S7" s="135"/>
    </row>
    <row r="8" spans="1:19" ht="37.5" customHeight="1" x14ac:dyDescent="0.15">
      <c r="A8" s="135"/>
      <c r="B8" s="210" t="s">
        <v>17</v>
      </c>
      <c r="C8" s="210"/>
      <c r="D8" s="218" t="s">
        <v>18</v>
      </c>
      <c r="E8" s="209"/>
      <c r="F8" s="218" t="s">
        <v>19</v>
      </c>
      <c r="G8" s="209"/>
      <c r="H8" s="218" t="s">
        <v>20</v>
      </c>
      <c r="I8" s="209"/>
      <c r="J8" s="218" t="s">
        <v>21</v>
      </c>
      <c r="K8" s="209"/>
      <c r="L8" s="218" t="s">
        <v>22</v>
      </c>
      <c r="M8" s="209"/>
      <c r="N8" s="209" t="s">
        <v>23</v>
      </c>
      <c r="O8" s="210"/>
      <c r="P8" s="211" t="s">
        <v>24</v>
      </c>
      <c r="Q8" s="212"/>
      <c r="R8" s="136"/>
      <c r="S8" s="135"/>
    </row>
    <row r="9" spans="1:19" ht="14.1" customHeight="1" x14ac:dyDescent="0.15">
      <c r="A9" s="135"/>
      <c r="B9" s="213" t="s">
        <v>284</v>
      </c>
      <c r="C9" s="213"/>
      <c r="D9" s="214">
        <f>SUM(D10:E18)</f>
        <v>58549771386</v>
      </c>
      <c r="E9" s="215"/>
      <c r="F9" s="214">
        <f>SUM(F10:G18)</f>
        <v>3469781846</v>
      </c>
      <c r="G9" s="215"/>
      <c r="H9" s="214">
        <f>SUM(H10:I18)</f>
        <v>476302444</v>
      </c>
      <c r="I9" s="215"/>
      <c r="J9" s="214">
        <f>D9+F9-H9</f>
        <v>61543250788</v>
      </c>
      <c r="K9" s="215"/>
      <c r="L9" s="214">
        <f>SUM(L11:M18)</f>
        <v>27582534678</v>
      </c>
      <c r="M9" s="215"/>
      <c r="N9" s="214">
        <f>SUM(N10:O18)</f>
        <v>755160073</v>
      </c>
      <c r="O9" s="215"/>
      <c r="P9" s="216">
        <f t="shared" ref="P9:P10" si="0">J9-L9</f>
        <v>33960716110</v>
      </c>
      <c r="Q9" s="217"/>
      <c r="R9" s="136"/>
      <c r="S9" s="135"/>
    </row>
    <row r="10" spans="1:19" ht="14.1" customHeight="1" x14ac:dyDescent="0.15">
      <c r="A10" s="135"/>
      <c r="B10" s="213" t="s">
        <v>285</v>
      </c>
      <c r="C10" s="213"/>
      <c r="D10" s="214">
        <v>19508537617</v>
      </c>
      <c r="E10" s="215"/>
      <c r="F10" s="214">
        <f>503768093-91</f>
        <v>503768002</v>
      </c>
      <c r="G10" s="215"/>
      <c r="H10" s="214">
        <f>246684733-2722492</f>
        <v>243962241</v>
      </c>
      <c r="I10" s="215"/>
      <c r="J10" s="214">
        <f>D10+F10-H10</f>
        <v>19768343378</v>
      </c>
      <c r="K10" s="215"/>
      <c r="L10" s="214"/>
      <c r="M10" s="215"/>
      <c r="N10" s="214"/>
      <c r="O10" s="215"/>
      <c r="P10" s="216">
        <f t="shared" si="0"/>
        <v>19768343378</v>
      </c>
      <c r="Q10" s="217"/>
      <c r="R10" s="136"/>
      <c r="S10" s="135"/>
    </row>
    <row r="11" spans="1:19" ht="14.1" customHeight="1" x14ac:dyDescent="0.15">
      <c r="A11" s="135"/>
      <c r="B11" s="219" t="s">
        <v>286</v>
      </c>
      <c r="C11" s="219"/>
      <c r="D11" s="220"/>
      <c r="E11" s="221"/>
      <c r="F11" s="220"/>
      <c r="G11" s="221"/>
      <c r="H11" s="220"/>
      <c r="I11" s="221"/>
      <c r="J11" s="214"/>
      <c r="K11" s="215"/>
      <c r="L11" s="214"/>
      <c r="M11" s="215"/>
      <c r="N11" s="214"/>
      <c r="O11" s="215"/>
      <c r="P11" s="216"/>
      <c r="Q11" s="217"/>
      <c r="R11" s="136"/>
      <c r="S11" s="135"/>
    </row>
    <row r="12" spans="1:19" ht="14.1" customHeight="1" x14ac:dyDescent="0.15">
      <c r="A12" s="135"/>
      <c r="B12" s="219" t="s">
        <v>287</v>
      </c>
      <c r="C12" s="219"/>
      <c r="D12" s="214">
        <v>36724715122</v>
      </c>
      <c r="E12" s="215"/>
      <c r="F12" s="220">
        <v>1929050224</v>
      </c>
      <c r="G12" s="221"/>
      <c r="H12" s="220">
        <v>2543402</v>
      </c>
      <c r="I12" s="221"/>
      <c r="J12" s="214">
        <f>D12+F12-H12</f>
        <v>38651221944</v>
      </c>
      <c r="K12" s="215"/>
      <c r="L12" s="214">
        <v>26048117421</v>
      </c>
      <c r="M12" s="215"/>
      <c r="N12" s="214">
        <v>694300362</v>
      </c>
      <c r="O12" s="215"/>
      <c r="P12" s="216">
        <f>J12-L12</f>
        <v>12603104523</v>
      </c>
      <c r="Q12" s="217"/>
      <c r="R12" s="136"/>
      <c r="S12" s="135"/>
    </row>
    <row r="13" spans="1:19" ht="14.1" customHeight="1" x14ac:dyDescent="0.15">
      <c r="A13" s="135"/>
      <c r="B13" s="213" t="s">
        <v>288</v>
      </c>
      <c r="C13" s="213"/>
      <c r="D13" s="214">
        <v>1978268647</v>
      </c>
      <c r="E13" s="215"/>
      <c r="F13" s="214">
        <v>921129300</v>
      </c>
      <c r="G13" s="215"/>
      <c r="H13" s="214">
        <v>131071801</v>
      </c>
      <c r="I13" s="215"/>
      <c r="J13" s="214">
        <f t="shared" ref="J13:J25" si="1">D13+F13-H13</f>
        <v>2768326146</v>
      </c>
      <c r="K13" s="215"/>
      <c r="L13" s="214">
        <v>1385161458</v>
      </c>
      <c r="M13" s="215"/>
      <c r="N13" s="214">
        <v>52622692</v>
      </c>
      <c r="O13" s="215"/>
      <c r="P13" s="216">
        <f t="shared" ref="P13:P25" si="2">J13-L13</f>
        <v>1383164688</v>
      </c>
      <c r="Q13" s="217"/>
      <c r="R13" s="136"/>
      <c r="S13" s="135"/>
    </row>
    <row r="14" spans="1:19" ht="14.1" customHeight="1" x14ac:dyDescent="0.15">
      <c r="A14" s="135"/>
      <c r="B14" s="219" t="s">
        <v>289</v>
      </c>
      <c r="C14" s="219"/>
      <c r="D14" s="220">
        <v>78330000</v>
      </c>
      <c r="E14" s="221"/>
      <c r="F14" s="220"/>
      <c r="G14" s="221"/>
      <c r="H14" s="220"/>
      <c r="I14" s="221"/>
      <c r="J14" s="214">
        <f t="shared" si="1"/>
        <v>78330000</v>
      </c>
      <c r="K14" s="215"/>
      <c r="L14" s="214">
        <v>78329999</v>
      </c>
      <c r="M14" s="215"/>
      <c r="N14" s="214">
        <v>5013119</v>
      </c>
      <c r="O14" s="215"/>
      <c r="P14" s="216">
        <f t="shared" si="2"/>
        <v>1</v>
      </c>
      <c r="Q14" s="217"/>
      <c r="R14" s="136"/>
      <c r="S14" s="135"/>
    </row>
    <row r="15" spans="1:19" ht="14.1" customHeight="1" x14ac:dyDescent="0.15">
      <c r="A15" s="135"/>
      <c r="B15" s="213" t="s">
        <v>290</v>
      </c>
      <c r="C15" s="213"/>
      <c r="D15" s="214">
        <v>161195000</v>
      </c>
      <c r="E15" s="215"/>
      <c r="F15" s="214"/>
      <c r="G15" s="215"/>
      <c r="H15" s="214"/>
      <c r="I15" s="215"/>
      <c r="J15" s="214">
        <f t="shared" si="1"/>
        <v>161195000</v>
      </c>
      <c r="K15" s="215"/>
      <c r="L15" s="214">
        <v>70925800</v>
      </c>
      <c r="M15" s="215"/>
      <c r="N15" s="214">
        <v>3223900</v>
      </c>
      <c r="O15" s="215"/>
      <c r="P15" s="216">
        <f t="shared" si="2"/>
        <v>90269200</v>
      </c>
      <c r="Q15" s="217"/>
      <c r="R15" s="136"/>
      <c r="S15" s="135"/>
    </row>
    <row r="16" spans="1:19" ht="14.1" customHeight="1" x14ac:dyDescent="0.15">
      <c r="A16" s="135"/>
      <c r="B16" s="219" t="s">
        <v>291</v>
      </c>
      <c r="C16" s="219"/>
      <c r="D16" s="220"/>
      <c r="E16" s="221"/>
      <c r="F16" s="220"/>
      <c r="G16" s="221"/>
      <c r="H16" s="220"/>
      <c r="I16" s="221"/>
      <c r="J16" s="214"/>
      <c r="K16" s="215"/>
      <c r="L16" s="214"/>
      <c r="M16" s="215"/>
      <c r="N16" s="214"/>
      <c r="O16" s="215"/>
      <c r="P16" s="216"/>
      <c r="Q16" s="217"/>
      <c r="R16" s="136"/>
      <c r="S16" s="135"/>
    </row>
    <row r="17" spans="1:19" ht="14.1" customHeight="1" x14ac:dyDescent="0.15">
      <c r="A17" s="135"/>
      <c r="B17" s="219" t="s">
        <v>292</v>
      </c>
      <c r="C17" s="219"/>
      <c r="D17" s="220"/>
      <c r="E17" s="221"/>
      <c r="F17" s="220"/>
      <c r="G17" s="221"/>
      <c r="H17" s="220"/>
      <c r="I17" s="221"/>
      <c r="J17" s="214"/>
      <c r="K17" s="215"/>
      <c r="L17" s="214"/>
      <c r="M17" s="215"/>
      <c r="N17" s="214"/>
      <c r="O17" s="215"/>
      <c r="P17" s="216"/>
      <c r="Q17" s="217"/>
      <c r="R17" s="136"/>
      <c r="S17" s="135"/>
    </row>
    <row r="18" spans="1:19" ht="14.1" customHeight="1" x14ac:dyDescent="0.15">
      <c r="A18" s="135"/>
      <c r="B18" s="219" t="s">
        <v>293</v>
      </c>
      <c r="C18" s="219"/>
      <c r="D18" s="220">
        <v>98725000</v>
      </c>
      <c r="E18" s="221"/>
      <c r="F18" s="220">
        <v>115834320</v>
      </c>
      <c r="G18" s="221"/>
      <c r="H18" s="220">
        <v>98725000</v>
      </c>
      <c r="I18" s="221"/>
      <c r="J18" s="214">
        <f t="shared" si="1"/>
        <v>115834320</v>
      </c>
      <c r="K18" s="215"/>
      <c r="L18" s="214"/>
      <c r="M18" s="215"/>
      <c r="N18" s="214"/>
      <c r="O18" s="215"/>
      <c r="P18" s="216">
        <f t="shared" si="2"/>
        <v>115834320</v>
      </c>
      <c r="Q18" s="217"/>
      <c r="R18" s="136"/>
      <c r="S18" s="135"/>
    </row>
    <row r="19" spans="1:19" ht="14.1" customHeight="1" x14ac:dyDescent="0.15">
      <c r="A19" s="135"/>
      <c r="B19" s="222" t="s">
        <v>294</v>
      </c>
      <c r="C19" s="222"/>
      <c r="D19" s="220">
        <f>SUM(D20:E24)</f>
        <v>108176408672</v>
      </c>
      <c r="E19" s="221"/>
      <c r="F19" s="220">
        <f t="shared" ref="F19" si="3">SUM(F20:G24)</f>
        <v>868653370</v>
      </c>
      <c r="G19" s="221"/>
      <c r="H19" s="220">
        <f t="shared" ref="H19" si="4">SUM(H20:I24)</f>
        <v>314127638</v>
      </c>
      <c r="I19" s="221"/>
      <c r="J19" s="220">
        <f t="shared" ref="J19" si="5">SUM(J20:K24)</f>
        <v>108730934404</v>
      </c>
      <c r="K19" s="221"/>
      <c r="L19" s="220">
        <f t="shared" ref="L19" si="6">SUM(L20:M24)</f>
        <v>67233598173</v>
      </c>
      <c r="M19" s="221"/>
      <c r="N19" s="220">
        <f t="shared" ref="N19" si="7">SUM(N20:O24)</f>
        <v>2250608096</v>
      </c>
      <c r="O19" s="221"/>
      <c r="P19" s="216">
        <f t="shared" si="2"/>
        <v>41497336231</v>
      </c>
      <c r="Q19" s="217"/>
      <c r="R19" s="136"/>
      <c r="S19" s="135"/>
    </row>
    <row r="20" spans="1:19" ht="14.1" customHeight="1" x14ac:dyDescent="0.15">
      <c r="A20" s="135"/>
      <c r="B20" s="213" t="s">
        <v>295</v>
      </c>
      <c r="C20" s="213"/>
      <c r="D20" s="214">
        <v>5068407857</v>
      </c>
      <c r="E20" s="215"/>
      <c r="F20" s="214">
        <v>10444971</v>
      </c>
      <c r="G20" s="215"/>
      <c r="H20" s="214">
        <f>2111365-2111365</f>
        <v>0</v>
      </c>
      <c r="I20" s="215"/>
      <c r="J20" s="214">
        <f t="shared" si="1"/>
        <v>5078852828</v>
      </c>
      <c r="K20" s="215"/>
      <c r="L20" s="214"/>
      <c r="M20" s="215"/>
      <c r="N20" s="214"/>
      <c r="O20" s="215"/>
      <c r="P20" s="216">
        <f t="shared" si="2"/>
        <v>5078852828</v>
      </c>
      <c r="Q20" s="217"/>
      <c r="R20" s="136"/>
      <c r="S20" s="135"/>
    </row>
    <row r="21" spans="1:19" ht="14.1" customHeight="1" x14ac:dyDescent="0.15">
      <c r="A21" s="135"/>
      <c r="B21" s="219" t="s">
        <v>296</v>
      </c>
      <c r="C21" s="219"/>
      <c r="D21" s="214">
        <v>540055000</v>
      </c>
      <c r="E21" s="215"/>
      <c r="F21" s="214">
        <v>5076000</v>
      </c>
      <c r="G21" s="215"/>
      <c r="H21" s="214"/>
      <c r="I21" s="215"/>
      <c r="J21" s="214">
        <f t="shared" si="1"/>
        <v>545131000</v>
      </c>
      <c r="K21" s="215"/>
      <c r="L21" s="214">
        <v>353475506</v>
      </c>
      <c r="M21" s="215"/>
      <c r="N21" s="214">
        <v>11818800</v>
      </c>
      <c r="O21" s="215"/>
      <c r="P21" s="216">
        <f t="shared" si="2"/>
        <v>191655494</v>
      </c>
      <c r="Q21" s="217"/>
      <c r="R21" s="136"/>
      <c r="S21" s="135"/>
    </row>
    <row r="22" spans="1:19" ht="14.1" customHeight="1" x14ac:dyDescent="0.15">
      <c r="A22" s="135"/>
      <c r="B22" s="213" t="s">
        <v>288</v>
      </c>
      <c r="C22" s="213"/>
      <c r="D22" s="214">
        <v>102489000969</v>
      </c>
      <c r="E22" s="215"/>
      <c r="F22" s="214">
        <v>698853811</v>
      </c>
      <c r="G22" s="215"/>
      <c r="H22" s="214">
        <v>235182792</v>
      </c>
      <c r="I22" s="215"/>
      <c r="J22" s="214">
        <f t="shared" si="1"/>
        <v>102952671988</v>
      </c>
      <c r="K22" s="215"/>
      <c r="L22" s="214">
        <v>66880122667</v>
      </c>
      <c r="M22" s="215"/>
      <c r="N22" s="214">
        <v>2238789296</v>
      </c>
      <c r="O22" s="215"/>
      <c r="P22" s="216">
        <f t="shared" si="2"/>
        <v>36072549321</v>
      </c>
      <c r="Q22" s="217"/>
      <c r="R22" s="136"/>
      <c r="S22" s="135"/>
    </row>
    <row r="23" spans="1:19" ht="14.1" customHeight="1" x14ac:dyDescent="0.15">
      <c r="A23" s="135"/>
      <c r="B23" s="213" t="s">
        <v>292</v>
      </c>
      <c r="C23" s="213"/>
      <c r="D23" s="214"/>
      <c r="E23" s="215"/>
      <c r="F23" s="214"/>
      <c r="G23" s="215"/>
      <c r="H23" s="214"/>
      <c r="I23" s="215"/>
      <c r="J23" s="214"/>
      <c r="K23" s="215"/>
      <c r="L23" s="214"/>
      <c r="M23" s="215"/>
      <c r="N23" s="214"/>
      <c r="O23" s="215"/>
      <c r="P23" s="216"/>
      <c r="Q23" s="217"/>
      <c r="R23" s="136"/>
      <c r="S23" s="135"/>
    </row>
    <row r="24" spans="1:19" ht="14.1" customHeight="1" x14ac:dyDescent="0.15">
      <c r="A24" s="135"/>
      <c r="B24" s="219" t="s">
        <v>293</v>
      </c>
      <c r="C24" s="219"/>
      <c r="D24" s="214">
        <v>78944846</v>
      </c>
      <c r="E24" s="215"/>
      <c r="F24" s="214">
        <v>154278588</v>
      </c>
      <c r="G24" s="215"/>
      <c r="H24" s="214">
        <v>78944846</v>
      </c>
      <c r="I24" s="215"/>
      <c r="J24" s="214">
        <f t="shared" si="1"/>
        <v>154278588</v>
      </c>
      <c r="K24" s="215"/>
      <c r="L24" s="214"/>
      <c r="M24" s="215"/>
      <c r="N24" s="214"/>
      <c r="O24" s="215"/>
      <c r="P24" s="216">
        <f t="shared" si="2"/>
        <v>154278588</v>
      </c>
      <c r="Q24" s="217"/>
      <c r="R24" s="136"/>
      <c r="S24" s="135"/>
    </row>
    <row r="25" spans="1:19" ht="14.1" customHeight="1" x14ac:dyDescent="0.15">
      <c r="A25" s="135"/>
      <c r="B25" s="213" t="s">
        <v>297</v>
      </c>
      <c r="C25" s="213"/>
      <c r="D25" s="214">
        <v>1768606459</v>
      </c>
      <c r="E25" s="215"/>
      <c r="F25" s="214">
        <v>297674244</v>
      </c>
      <c r="G25" s="215"/>
      <c r="H25" s="214">
        <v>1</v>
      </c>
      <c r="I25" s="215"/>
      <c r="J25" s="214">
        <f t="shared" si="1"/>
        <v>2066280702</v>
      </c>
      <c r="K25" s="215"/>
      <c r="L25" s="214">
        <v>633552061</v>
      </c>
      <c r="M25" s="215"/>
      <c r="N25" s="214">
        <v>103423373</v>
      </c>
      <c r="O25" s="215"/>
      <c r="P25" s="216">
        <f t="shared" si="2"/>
        <v>1432728641</v>
      </c>
      <c r="Q25" s="217"/>
      <c r="R25" s="136"/>
      <c r="S25" s="135"/>
    </row>
    <row r="26" spans="1:19" ht="14.1" customHeight="1" x14ac:dyDescent="0.15">
      <c r="A26" s="135"/>
      <c r="B26" s="223" t="s">
        <v>298</v>
      </c>
      <c r="C26" s="224"/>
      <c r="D26" s="220">
        <f>SUM(D9,D19,D25)</f>
        <v>168494786517</v>
      </c>
      <c r="E26" s="221"/>
      <c r="F26" s="220">
        <f t="shared" ref="F26" si="8">SUM(F9,F19,F25)</f>
        <v>4636109460</v>
      </c>
      <c r="G26" s="221"/>
      <c r="H26" s="220">
        <f t="shared" ref="H26" si="9">SUM(H9,H19,H25)</f>
        <v>790430083</v>
      </c>
      <c r="I26" s="221"/>
      <c r="J26" s="220">
        <f t="shared" ref="J26" si="10">SUM(J9,J19,J25)</f>
        <v>172340465894</v>
      </c>
      <c r="K26" s="221"/>
      <c r="L26" s="220">
        <f t="shared" ref="L26" si="11">SUM(L9,L19,L25)</f>
        <v>95449684912</v>
      </c>
      <c r="M26" s="221"/>
      <c r="N26" s="220">
        <f t="shared" ref="N26" si="12">SUM(N9,N19,N25)</f>
        <v>3109191542</v>
      </c>
      <c r="O26" s="221"/>
      <c r="P26" s="220">
        <f t="shared" ref="P26" si="13">SUM(P9,P19,P25)</f>
        <v>76890780982</v>
      </c>
      <c r="Q26" s="221"/>
      <c r="R26" s="136"/>
      <c r="S26" s="135"/>
    </row>
    <row r="27" spans="1:19" ht="8.4499999999999993" customHeight="1" x14ac:dyDescent="0.15">
      <c r="A27" s="135"/>
      <c r="B27" s="193"/>
      <c r="C27" s="194"/>
      <c r="D27" s="194"/>
      <c r="E27" s="194"/>
      <c r="F27" s="194"/>
      <c r="G27" s="194"/>
      <c r="H27" s="194"/>
      <c r="I27" s="194"/>
      <c r="J27" s="194"/>
      <c r="K27" s="194"/>
      <c r="L27" s="195"/>
      <c r="M27" s="195"/>
      <c r="N27" s="195"/>
      <c r="O27" s="195"/>
      <c r="P27" s="196"/>
      <c r="Q27" s="196"/>
      <c r="R27" s="196"/>
      <c r="S27" s="135"/>
    </row>
    <row r="28" spans="1:19" ht="6.75" customHeight="1" x14ac:dyDescent="0.15">
      <c r="A28" s="135"/>
      <c r="B28" s="135"/>
      <c r="C28" s="197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35"/>
      <c r="P28" s="135"/>
      <c r="Q28" s="135"/>
      <c r="R28" s="135"/>
      <c r="S28" s="135"/>
    </row>
    <row r="29" spans="1:19" ht="20.25" customHeight="1" x14ac:dyDescent="0.15">
      <c r="A29" s="135"/>
      <c r="B29" s="199" t="s">
        <v>180</v>
      </c>
      <c r="C29" s="200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35"/>
      <c r="P29" s="135"/>
      <c r="Q29" s="135"/>
      <c r="R29" s="5" t="s">
        <v>209</v>
      </c>
      <c r="S29" s="135"/>
    </row>
    <row r="30" spans="1:19" ht="12.95" customHeight="1" x14ac:dyDescent="0.15">
      <c r="A30" s="135"/>
      <c r="B30" s="210" t="s">
        <v>17</v>
      </c>
      <c r="C30" s="210"/>
      <c r="D30" s="210" t="s">
        <v>38</v>
      </c>
      <c r="E30" s="210"/>
      <c r="F30" s="210" t="s">
        <v>39</v>
      </c>
      <c r="G30" s="210"/>
      <c r="H30" s="210" t="s">
        <v>40</v>
      </c>
      <c r="I30" s="210"/>
      <c r="J30" s="210" t="s">
        <v>41</v>
      </c>
      <c r="K30" s="210"/>
      <c r="L30" s="210" t="s">
        <v>42</v>
      </c>
      <c r="M30" s="210"/>
      <c r="N30" s="210" t="s">
        <v>43</v>
      </c>
      <c r="O30" s="210"/>
      <c r="P30" s="210" t="s">
        <v>44</v>
      </c>
      <c r="Q30" s="210"/>
      <c r="R30" s="210" t="s">
        <v>45</v>
      </c>
      <c r="S30" s="135"/>
    </row>
    <row r="31" spans="1:19" ht="12.95" customHeight="1" x14ac:dyDescent="0.15">
      <c r="A31" s="135"/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135"/>
    </row>
    <row r="32" spans="1:19" ht="14.1" customHeight="1" x14ac:dyDescent="0.15">
      <c r="A32" s="135"/>
      <c r="B32" s="225" t="s">
        <v>25</v>
      </c>
      <c r="C32" s="226"/>
      <c r="D32" s="227">
        <v>6316854272</v>
      </c>
      <c r="E32" s="228"/>
      <c r="F32" s="227">
        <v>13559736294</v>
      </c>
      <c r="G32" s="228"/>
      <c r="H32" s="227">
        <v>1821546292</v>
      </c>
      <c r="I32" s="228"/>
      <c r="J32" s="227">
        <v>1608459572</v>
      </c>
      <c r="K32" s="228"/>
      <c r="L32" s="227">
        <v>308566198</v>
      </c>
      <c r="M32" s="228"/>
      <c r="N32" s="227">
        <v>331404190</v>
      </c>
      <c r="O32" s="228"/>
      <c r="P32" s="227">
        <v>10011426891</v>
      </c>
      <c r="Q32" s="228"/>
      <c r="R32" s="201">
        <f>SUM(D32:Q32)</f>
        <v>33957993709</v>
      </c>
      <c r="S32" s="135"/>
    </row>
    <row r="33" spans="1:19" ht="14.1" customHeight="1" x14ac:dyDescent="0.15">
      <c r="A33" s="135"/>
      <c r="B33" s="231" t="s">
        <v>35</v>
      </c>
      <c r="C33" s="231"/>
      <c r="D33" s="229">
        <v>5146596483</v>
      </c>
      <c r="E33" s="230"/>
      <c r="F33" s="229">
        <v>4280114340</v>
      </c>
      <c r="G33" s="230"/>
      <c r="H33" s="229">
        <v>1227833769</v>
      </c>
      <c r="I33" s="230"/>
      <c r="J33" s="229">
        <v>856909689</v>
      </c>
      <c r="K33" s="230"/>
      <c r="L33" s="229">
        <v>58918142</v>
      </c>
      <c r="M33" s="230"/>
      <c r="N33" s="229">
        <v>165148284</v>
      </c>
      <c r="O33" s="230"/>
      <c r="P33" s="229">
        <v>8030100270</v>
      </c>
      <c r="Q33" s="230"/>
      <c r="R33" s="201">
        <f t="shared" ref="R33:R48" si="14">SUM(D33:Q33)</f>
        <v>19765620977</v>
      </c>
      <c r="S33" s="135"/>
    </row>
    <row r="34" spans="1:19" ht="14.1" customHeight="1" x14ac:dyDescent="0.15">
      <c r="A34" s="135"/>
      <c r="B34" s="231" t="s">
        <v>26</v>
      </c>
      <c r="C34" s="231"/>
      <c r="D34" s="229"/>
      <c r="E34" s="230"/>
      <c r="F34" s="229"/>
      <c r="G34" s="230"/>
      <c r="H34" s="229"/>
      <c r="I34" s="230"/>
      <c r="J34" s="229"/>
      <c r="K34" s="230"/>
      <c r="L34" s="229"/>
      <c r="M34" s="230"/>
      <c r="N34" s="229"/>
      <c r="O34" s="230"/>
      <c r="P34" s="229"/>
      <c r="Q34" s="230"/>
      <c r="R34" s="201"/>
      <c r="S34" s="135"/>
    </row>
    <row r="35" spans="1:19" ht="14.1" customHeight="1" x14ac:dyDescent="0.15">
      <c r="A35" s="135"/>
      <c r="B35" s="232" t="s">
        <v>27</v>
      </c>
      <c r="C35" s="232"/>
      <c r="D35" s="229">
        <v>1163384666</v>
      </c>
      <c r="E35" s="230"/>
      <c r="F35" s="229">
        <v>8763893749</v>
      </c>
      <c r="G35" s="230"/>
      <c r="H35" s="229">
        <v>560085643</v>
      </c>
      <c r="I35" s="230"/>
      <c r="J35" s="229">
        <v>661280675</v>
      </c>
      <c r="K35" s="230"/>
      <c r="L35" s="229">
        <v>206043705</v>
      </c>
      <c r="M35" s="230"/>
      <c r="N35" s="229">
        <v>152925347</v>
      </c>
      <c r="O35" s="230"/>
      <c r="P35" s="229">
        <v>1095490738</v>
      </c>
      <c r="Q35" s="230"/>
      <c r="R35" s="201">
        <f t="shared" si="14"/>
        <v>12603104523</v>
      </c>
      <c r="S35" s="135"/>
    </row>
    <row r="36" spans="1:19" ht="14.1" customHeight="1" x14ac:dyDescent="0.15">
      <c r="A36" s="135"/>
      <c r="B36" s="231" t="s">
        <v>28</v>
      </c>
      <c r="C36" s="231"/>
      <c r="D36" s="229">
        <v>6873123</v>
      </c>
      <c r="E36" s="230"/>
      <c r="F36" s="229">
        <v>508023484</v>
      </c>
      <c r="G36" s="230"/>
      <c r="H36" s="229">
        <v>21001680</v>
      </c>
      <c r="I36" s="230"/>
      <c r="J36" s="229">
        <v>8</v>
      </c>
      <c r="K36" s="230"/>
      <c r="L36" s="229">
        <v>43604351</v>
      </c>
      <c r="M36" s="230"/>
      <c r="N36" s="229">
        <v>9507359</v>
      </c>
      <c r="O36" s="230"/>
      <c r="P36" s="229">
        <v>794154683</v>
      </c>
      <c r="Q36" s="230"/>
      <c r="R36" s="201">
        <f t="shared" si="14"/>
        <v>1383164688</v>
      </c>
      <c r="S36" s="135"/>
    </row>
    <row r="37" spans="1:19" ht="14.1" customHeight="1" x14ac:dyDescent="0.15">
      <c r="A37" s="135"/>
      <c r="B37" s="237" t="s">
        <v>29</v>
      </c>
      <c r="C37" s="237"/>
      <c r="D37" s="229"/>
      <c r="E37" s="230"/>
      <c r="F37" s="229">
        <v>1</v>
      </c>
      <c r="G37" s="230"/>
      <c r="H37" s="229"/>
      <c r="I37" s="230"/>
      <c r="J37" s="229"/>
      <c r="K37" s="230"/>
      <c r="L37" s="227"/>
      <c r="M37" s="236"/>
      <c r="N37" s="233"/>
      <c r="O37" s="233"/>
      <c r="P37" s="234"/>
      <c r="Q37" s="234"/>
      <c r="R37" s="201">
        <f t="shared" si="14"/>
        <v>1</v>
      </c>
      <c r="S37" s="135"/>
    </row>
    <row r="38" spans="1:19" ht="14.1" customHeight="1" x14ac:dyDescent="0.15">
      <c r="A38" s="135"/>
      <c r="B38" s="235" t="s">
        <v>30</v>
      </c>
      <c r="C38" s="235"/>
      <c r="D38" s="227"/>
      <c r="E38" s="228"/>
      <c r="F38" s="227"/>
      <c r="G38" s="228"/>
      <c r="H38" s="227"/>
      <c r="I38" s="228"/>
      <c r="J38" s="227">
        <v>90269200</v>
      </c>
      <c r="K38" s="228"/>
      <c r="L38" s="227"/>
      <c r="M38" s="236"/>
      <c r="N38" s="233"/>
      <c r="O38" s="233"/>
      <c r="P38" s="234"/>
      <c r="Q38" s="234"/>
      <c r="R38" s="201">
        <f t="shared" si="14"/>
        <v>90269200</v>
      </c>
      <c r="S38" s="135"/>
    </row>
    <row r="39" spans="1:19" ht="14.1" customHeight="1" x14ac:dyDescent="0.15">
      <c r="A39" s="135"/>
      <c r="B39" s="237" t="s">
        <v>31</v>
      </c>
      <c r="C39" s="237"/>
      <c r="D39" s="229"/>
      <c r="E39" s="230"/>
      <c r="F39" s="229"/>
      <c r="G39" s="230"/>
      <c r="H39" s="229"/>
      <c r="I39" s="230"/>
      <c r="J39" s="229"/>
      <c r="K39" s="230"/>
      <c r="L39" s="227"/>
      <c r="M39" s="236"/>
      <c r="N39" s="233"/>
      <c r="O39" s="233"/>
      <c r="P39" s="234"/>
      <c r="Q39" s="234"/>
      <c r="R39" s="201"/>
      <c r="S39" s="135"/>
    </row>
    <row r="40" spans="1:19" ht="14.1" customHeight="1" x14ac:dyDescent="0.15">
      <c r="A40" s="135"/>
      <c r="B40" s="231" t="s">
        <v>32</v>
      </c>
      <c r="C40" s="231"/>
      <c r="D40" s="229"/>
      <c r="E40" s="230"/>
      <c r="F40" s="229"/>
      <c r="G40" s="230"/>
      <c r="H40" s="229"/>
      <c r="I40" s="230"/>
      <c r="J40" s="229"/>
      <c r="K40" s="230"/>
      <c r="L40" s="229"/>
      <c r="M40" s="230"/>
      <c r="N40" s="229"/>
      <c r="O40" s="230"/>
      <c r="P40" s="229"/>
      <c r="Q40" s="230"/>
      <c r="R40" s="201"/>
      <c r="S40" s="135"/>
    </row>
    <row r="41" spans="1:19" ht="14.1" customHeight="1" x14ac:dyDescent="0.15">
      <c r="A41" s="135"/>
      <c r="B41" s="231" t="s">
        <v>33</v>
      </c>
      <c r="C41" s="231"/>
      <c r="D41" s="229"/>
      <c r="E41" s="230"/>
      <c r="F41" s="229">
        <v>7704720</v>
      </c>
      <c r="G41" s="230"/>
      <c r="H41" s="229">
        <v>12625200</v>
      </c>
      <c r="I41" s="230"/>
      <c r="J41" s="229"/>
      <c r="K41" s="230"/>
      <c r="L41" s="229"/>
      <c r="M41" s="230"/>
      <c r="N41" s="229">
        <v>3823200</v>
      </c>
      <c r="O41" s="230"/>
      <c r="P41" s="229">
        <v>91681200</v>
      </c>
      <c r="Q41" s="230"/>
      <c r="R41" s="201">
        <f t="shared" si="14"/>
        <v>115834320</v>
      </c>
      <c r="S41" s="135"/>
    </row>
    <row r="42" spans="1:19" ht="14.1" customHeight="1" x14ac:dyDescent="0.15">
      <c r="A42" s="135"/>
      <c r="B42" s="238" t="s">
        <v>34</v>
      </c>
      <c r="C42" s="239"/>
      <c r="D42" s="229">
        <v>40465012723</v>
      </c>
      <c r="E42" s="230"/>
      <c r="F42" s="229">
        <v>215685678</v>
      </c>
      <c r="G42" s="230"/>
      <c r="H42" s="229"/>
      <c r="I42" s="230"/>
      <c r="J42" s="229"/>
      <c r="K42" s="230"/>
      <c r="L42" s="229">
        <v>814122720</v>
      </c>
      <c r="M42" s="230"/>
      <c r="N42" s="229">
        <v>356190</v>
      </c>
      <c r="O42" s="230"/>
      <c r="P42" s="229">
        <v>47555</v>
      </c>
      <c r="Q42" s="230"/>
      <c r="R42" s="201">
        <f t="shared" si="14"/>
        <v>41495224866</v>
      </c>
      <c r="S42" s="202"/>
    </row>
    <row r="43" spans="1:19" ht="14.1" customHeight="1" x14ac:dyDescent="0.15">
      <c r="A43" s="135"/>
      <c r="B43" s="231" t="s">
        <v>35</v>
      </c>
      <c r="C43" s="231"/>
      <c r="D43" s="229">
        <v>5076741444</v>
      </c>
      <c r="E43" s="230"/>
      <c r="F43" s="229">
        <v>0</v>
      </c>
      <c r="G43" s="230"/>
      <c r="H43" s="229"/>
      <c r="I43" s="230"/>
      <c r="J43" s="229"/>
      <c r="K43" s="230"/>
      <c r="L43" s="229">
        <v>19</v>
      </c>
      <c r="M43" s="230"/>
      <c r="N43" s="229"/>
      <c r="O43" s="230"/>
      <c r="P43" s="229"/>
      <c r="Q43" s="230"/>
      <c r="R43" s="201">
        <f t="shared" si="14"/>
        <v>5076741463</v>
      </c>
      <c r="S43" s="135"/>
    </row>
    <row r="44" spans="1:19" ht="14.1" customHeight="1" x14ac:dyDescent="0.15">
      <c r="A44" s="135"/>
      <c r="B44" s="231" t="s">
        <v>36</v>
      </c>
      <c r="C44" s="231"/>
      <c r="D44" s="229">
        <v>191655494</v>
      </c>
      <c r="E44" s="230"/>
      <c r="F44" s="229">
        <v>0</v>
      </c>
      <c r="G44" s="230"/>
      <c r="H44" s="229"/>
      <c r="I44" s="230"/>
      <c r="J44" s="229"/>
      <c r="K44" s="230"/>
      <c r="L44" s="229"/>
      <c r="M44" s="230"/>
      <c r="N44" s="229"/>
      <c r="O44" s="230"/>
      <c r="P44" s="229"/>
      <c r="Q44" s="230"/>
      <c r="R44" s="201">
        <f t="shared" si="14"/>
        <v>191655494</v>
      </c>
      <c r="S44" s="135"/>
    </row>
    <row r="45" spans="1:19" ht="14.1" customHeight="1" x14ac:dyDescent="0.15">
      <c r="A45" s="135"/>
      <c r="B45" s="232" t="s">
        <v>28</v>
      </c>
      <c r="C45" s="232"/>
      <c r="D45" s="229">
        <v>35042337197</v>
      </c>
      <c r="E45" s="230"/>
      <c r="F45" s="229">
        <v>215685678</v>
      </c>
      <c r="G45" s="230"/>
      <c r="H45" s="229"/>
      <c r="I45" s="230"/>
      <c r="J45" s="229"/>
      <c r="K45" s="230"/>
      <c r="L45" s="229">
        <v>814122701</v>
      </c>
      <c r="M45" s="230"/>
      <c r="N45" s="229">
        <v>356190</v>
      </c>
      <c r="O45" s="230"/>
      <c r="P45" s="229">
        <v>47555</v>
      </c>
      <c r="Q45" s="230"/>
      <c r="R45" s="201">
        <f t="shared" si="14"/>
        <v>36072549321</v>
      </c>
      <c r="S45" s="135"/>
    </row>
    <row r="46" spans="1:19" ht="14.1" customHeight="1" x14ac:dyDescent="0.15">
      <c r="A46" s="135"/>
      <c r="B46" s="231" t="s">
        <v>32</v>
      </c>
      <c r="C46" s="231"/>
      <c r="D46" s="229"/>
      <c r="E46" s="230"/>
      <c r="F46" s="229"/>
      <c r="G46" s="230"/>
      <c r="H46" s="229"/>
      <c r="I46" s="230"/>
      <c r="J46" s="229"/>
      <c r="K46" s="230"/>
      <c r="L46" s="229"/>
      <c r="M46" s="230"/>
      <c r="N46" s="229"/>
      <c r="O46" s="230"/>
      <c r="P46" s="229"/>
      <c r="Q46" s="230"/>
      <c r="R46" s="201">
        <f t="shared" si="14"/>
        <v>0</v>
      </c>
      <c r="S46" s="135"/>
    </row>
    <row r="47" spans="1:19" ht="14.1" customHeight="1" x14ac:dyDescent="0.15">
      <c r="A47" s="135"/>
      <c r="B47" s="232" t="s">
        <v>33</v>
      </c>
      <c r="C47" s="232"/>
      <c r="D47" s="229">
        <v>154278588</v>
      </c>
      <c r="E47" s="230"/>
      <c r="F47" s="229"/>
      <c r="G47" s="230"/>
      <c r="H47" s="229"/>
      <c r="I47" s="230"/>
      <c r="J47" s="229"/>
      <c r="K47" s="230"/>
      <c r="L47" s="229"/>
      <c r="M47" s="230"/>
      <c r="N47" s="229"/>
      <c r="O47" s="230"/>
      <c r="P47" s="229"/>
      <c r="Q47" s="230"/>
      <c r="R47" s="201">
        <f t="shared" si="14"/>
        <v>154278588</v>
      </c>
      <c r="S47" s="135"/>
    </row>
    <row r="48" spans="1:19" ht="14.1" customHeight="1" x14ac:dyDescent="0.15">
      <c r="A48" s="135"/>
      <c r="B48" s="241" t="s">
        <v>37</v>
      </c>
      <c r="C48" s="242"/>
      <c r="D48" s="229">
        <v>66537543</v>
      </c>
      <c r="E48" s="230"/>
      <c r="F48" s="229">
        <v>1019513702</v>
      </c>
      <c r="G48" s="230"/>
      <c r="H48" s="229">
        <v>1222804</v>
      </c>
      <c r="I48" s="230"/>
      <c r="J48" s="229">
        <v>35868453</v>
      </c>
      <c r="K48" s="230"/>
      <c r="L48" s="229">
        <v>4860001</v>
      </c>
      <c r="M48" s="230"/>
      <c r="N48" s="229">
        <v>135512610</v>
      </c>
      <c r="O48" s="230"/>
      <c r="P48" s="229">
        <v>169213528</v>
      </c>
      <c r="Q48" s="230"/>
      <c r="R48" s="201">
        <f t="shared" si="14"/>
        <v>1432728641</v>
      </c>
      <c r="S48" s="135"/>
    </row>
    <row r="49" spans="1:20" ht="13.5" customHeight="1" x14ac:dyDescent="0.15">
      <c r="A49" s="135"/>
      <c r="B49" s="240" t="s">
        <v>45</v>
      </c>
      <c r="C49" s="240"/>
      <c r="D49" s="229">
        <f>D32+D42+D48</f>
        <v>46848404538</v>
      </c>
      <c r="E49" s="230"/>
      <c r="F49" s="229">
        <f t="shared" ref="F49" si="15">F32+F42+F48</f>
        <v>14794935674</v>
      </c>
      <c r="G49" s="230"/>
      <c r="H49" s="229">
        <f t="shared" ref="H49" si="16">H32+H42+H48</f>
        <v>1822769096</v>
      </c>
      <c r="I49" s="230"/>
      <c r="J49" s="229">
        <f t="shared" ref="J49" si="17">J32+J42+J48</f>
        <v>1644328025</v>
      </c>
      <c r="K49" s="230"/>
      <c r="L49" s="229">
        <f t="shared" ref="L49" si="18">L32+L42+L48</f>
        <v>1127548919</v>
      </c>
      <c r="M49" s="230"/>
      <c r="N49" s="229">
        <f t="shared" ref="N49" si="19">N32+N42+N48</f>
        <v>467272990</v>
      </c>
      <c r="O49" s="230"/>
      <c r="P49" s="229">
        <f t="shared" ref="P49" si="20">P32+P42+P48</f>
        <v>10180687974</v>
      </c>
      <c r="Q49" s="230"/>
      <c r="R49" s="201">
        <f>SUM(D49:Q49)</f>
        <v>76885947216</v>
      </c>
      <c r="S49" s="135"/>
    </row>
    <row r="50" spans="1:20" ht="3" customHeight="1" x14ac:dyDescent="0.15">
      <c r="A50" s="135"/>
      <c r="B50" s="135"/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</row>
    <row r="51" spans="1:20" ht="5.0999999999999996" customHeight="1" x14ac:dyDescent="0.15">
      <c r="A51" s="135"/>
      <c r="B51" s="135"/>
      <c r="C51" s="135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203"/>
      <c r="T51" s="135"/>
    </row>
  </sheetData>
  <mergeCells count="311"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</mergeCells>
  <phoneticPr fontId="2"/>
  <printOptions horizontalCentered="1"/>
  <pageMargins left="0" right="0" top="0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5"/>
  <sheetViews>
    <sheetView view="pageBreakPreview" zoomScale="120" zoomScaleNormal="100" zoomScaleSheetLayoutView="120" workbookViewId="0">
      <selection activeCell="J9" sqref="J9"/>
    </sheetView>
  </sheetViews>
  <sheetFormatPr defaultRowHeight="10.5" x14ac:dyDescent="0.15"/>
  <cols>
    <col min="1" max="1" width="3.625" style="148" customWidth="1"/>
    <col min="2" max="2" width="7.625" style="148" customWidth="1"/>
    <col min="3" max="3" width="4.125" style="148" customWidth="1"/>
    <col min="4" max="4" width="25" style="148" customWidth="1"/>
    <col min="5" max="5" width="18.25" style="148" customWidth="1"/>
    <col min="6" max="6" width="10.375" style="148" customWidth="1"/>
    <col min="7" max="7" width="29.75" style="148" customWidth="1"/>
    <col min="8" max="8" width="1" style="148" customWidth="1"/>
    <col min="9" max="9" width="1.5" style="148" customWidth="1"/>
    <col min="10" max="16384" width="9" style="148"/>
  </cols>
  <sheetData>
    <row r="1" spans="1:8" ht="33.75" customHeight="1" x14ac:dyDescent="0.15"/>
    <row r="2" spans="1:8" x14ac:dyDescent="0.15">
      <c r="A2" s="149"/>
      <c r="B2" s="150" t="s">
        <v>146</v>
      </c>
      <c r="C2" s="149"/>
      <c r="D2" s="149"/>
      <c r="E2" s="149"/>
      <c r="F2" s="149"/>
      <c r="G2" s="149"/>
      <c r="H2" s="149"/>
    </row>
    <row r="3" spans="1:8" x14ac:dyDescent="0.15">
      <c r="A3" s="149"/>
      <c r="B3" s="150" t="s">
        <v>147</v>
      </c>
      <c r="C3" s="151"/>
      <c r="D3" s="151"/>
      <c r="E3" s="149"/>
      <c r="F3" s="149"/>
      <c r="G3" s="152" t="s">
        <v>226</v>
      </c>
      <c r="H3" s="149"/>
    </row>
    <row r="4" spans="1:8" ht="24.95" customHeight="1" x14ac:dyDescent="0.15">
      <c r="A4" s="149"/>
      <c r="B4" s="280" t="s">
        <v>17</v>
      </c>
      <c r="C4" s="280"/>
      <c r="D4" s="153" t="s">
        <v>148</v>
      </c>
      <c r="E4" s="153" t="s">
        <v>149</v>
      </c>
      <c r="F4" s="154" t="s">
        <v>150</v>
      </c>
      <c r="G4" s="153" t="s">
        <v>151</v>
      </c>
      <c r="H4" s="149"/>
    </row>
    <row r="5" spans="1:8" ht="18" customHeight="1" x14ac:dyDescent="0.15">
      <c r="A5" s="149"/>
      <c r="B5" s="281" t="s">
        <v>152</v>
      </c>
      <c r="C5" s="282"/>
      <c r="D5" s="167" t="s">
        <v>313</v>
      </c>
      <c r="E5" s="156" t="s">
        <v>258</v>
      </c>
      <c r="F5" s="157">
        <v>1321055000</v>
      </c>
      <c r="G5" s="162" t="s">
        <v>314</v>
      </c>
      <c r="H5" s="149"/>
    </row>
    <row r="6" spans="1:8" ht="18" customHeight="1" x14ac:dyDescent="0.15">
      <c r="A6" s="149"/>
      <c r="B6" s="283"/>
      <c r="C6" s="284"/>
      <c r="D6" s="155" t="s">
        <v>254</v>
      </c>
      <c r="E6" s="156" t="s">
        <v>255</v>
      </c>
      <c r="F6" s="157">
        <v>120772447</v>
      </c>
      <c r="G6" s="158" t="s">
        <v>256</v>
      </c>
      <c r="H6" s="149"/>
    </row>
    <row r="7" spans="1:8" ht="18" customHeight="1" x14ac:dyDescent="0.15">
      <c r="A7" s="149"/>
      <c r="B7" s="283"/>
      <c r="C7" s="284"/>
      <c r="D7" s="155" t="s">
        <v>318</v>
      </c>
      <c r="E7" s="156" t="s">
        <v>258</v>
      </c>
      <c r="F7" s="157">
        <v>231585000</v>
      </c>
      <c r="G7" s="158" t="s">
        <v>317</v>
      </c>
      <c r="H7" s="149"/>
    </row>
    <row r="8" spans="1:8" ht="18" customHeight="1" x14ac:dyDescent="0.15">
      <c r="A8" s="149"/>
      <c r="B8" s="283"/>
      <c r="C8" s="284"/>
      <c r="D8" s="155" t="s">
        <v>257</v>
      </c>
      <c r="E8" s="156" t="s">
        <v>258</v>
      </c>
      <c r="F8" s="157">
        <v>91600000</v>
      </c>
      <c r="G8" s="159" t="s">
        <v>259</v>
      </c>
      <c r="H8" s="149"/>
    </row>
    <row r="9" spans="1:8" ht="18" customHeight="1" x14ac:dyDescent="0.15">
      <c r="A9" s="149"/>
      <c r="B9" s="283"/>
      <c r="C9" s="284"/>
      <c r="D9" s="155" t="s">
        <v>316</v>
      </c>
      <c r="E9" s="156" t="s">
        <v>258</v>
      </c>
      <c r="F9" s="157">
        <v>37589000</v>
      </c>
      <c r="G9" s="159" t="s">
        <v>315</v>
      </c>
      <c r="H9" s="149"/>
    </row>
    <row r="10" spans="1:8" ht="18" customHeight="1" x14ac:dyDescent="0.15">
      <c r="A10" s="149"/>
      <c r="B10" s="283"/>
      <c r="C10" s="284"/>
      <c r="D10" s="155" t="s">
        <v>260</v>
      </c>
      <c r="E10" s="156" t="s">
        <v>258</v>
      </c>
      <c r="F10" s="157">
        <v>35481000</v>
      </c>
      <c r="G10" s="158" t="s">
        <v>261</v>
      </c>
      <c r="H10" s="149"/>
    </row>
    <row r="11" spans="1:8" ht="18" customHeight="1" x14ac:dyDescent="0.15">
      <c r="A11" s="149"/>
      <c r="B11" s="283"/>
      <c r="C11" s="284"/>
      <c r="D11" s="160" t="s">
        <v>262</v>
      </c>
      <c r="E11" s="156" t="s">
        <v>263</v>
      </c>
      <c r="F11" s="161">
        <v>26620000</v>
      </c>
      <c r="G11" s="162" t="s">
        <v>264</v>
      </c>
      <c r="H11" s="149"/>
    </row>
    <row r="12" spans="1:8" ht="18" customHeight="1" x14ac:dyDescent="0.15">
      <c r="A12" s="149"/>
      <c r="B12" s="283"/>
      <c r="C12" s="284"/>
      <c r="D12" s="160" t="s">
        <v>2</v>
      </c>
      <c r="E12" s="156"/>
      <c r="F12" s="161">
        <v>27182600</v>
      </c>
      <c r="G12" s="162"/>
      <c r="H12" s="149"/>
    </row>
    <row r="13" spans="1:8" ht="18" customHeight="1" x14ac:dyDescent="0.15">
      <c r="A13" s="149"/>
      <c r="B13" s="285"/>
      <c r="C13" s="286"/>
      <c r="D13" s="163" t="s">
        <v>153</v>
      </c>
      <c r="E13" s="164"/>
      <c r="F13" s="165">
        <f>SUM(F5:F12)</f>
        <v>1891885047</v>
      </c>
      <c r="G13" s="166"/>
      <c r="H13" s="149"/>
    </row>
    <row r="14" spans="1:8" ht="18" customHeight="1" x14ac:dyDescent="0.15">
      <c r="A14" s="149"/>
      <c r="B14" s="287" t="s">
        <v>154</v>
      </c>
      <c r="C14" s="288"/>
      <c r="D14" s="167" t="s">
        <v>265</v>
      </c>
      <c r="E14" s="168" t="s">
        <v>282</v>
      </c>
      <c r="F14" s="161">
        <v>711940000</v>
      </c>
      <c r="G14" s="162" t="s">
        <v>266</v>
      </c>
      <c r="H14" s="149"/>
    </row>
    <row r="15" spans="1:8" ht="18" customHeight="1" x14ac:dyDescent="0.15">
      <c r="A15" s="149"/>
      <c r="B15" s="289"/>
      <c r="C15" s="290"/>
      <c r="D15" s="160" t="s">
        <v>267</v>
      </c>
      <c r="E15" s="156" t="s">
        <v>268</v>
      </c>
      <c r="F15" s="161">
        <v>658802000</v>
      </c>
      <c r="G15" s="162" t="s">
        <v>269</v>
      </c>
      <c r="H15" s="149"/>
    </row>
    <row r="16" spans="1:8" ht="18" customHeight="1" x14ac:dyDescent="0.15">
      <c r="A16" s="149"/>
      <c r="B16" s="289"/>
      <c r="C16" s="290"/>
      <c r="D16" s="160" t="s">
        <v>270</v>
      </c>
      <c r="E16" s="156" t="s">
        <v>271</v>
      </c>
      <c r="F16" s="161">
        <v>448240000</v>
      </c>
      <c r="G16" s="159" t="s">
        <v>272</v>
      </c>
      <c r="H16" s="149"/>
    </row>
    <row r="17" spans="1:8" ht="18" customHeight="1" x14ac:dyDescent="0.15">
      <c r="A17" s="149"/>
      <c r="B17" s="289"/>
      <c r="C17" s="290"/>
      <c r="D17" s="160" t="s">
        <v>273</v>
      </c>
      <c r="E17" s="156" t="s">
        <v>274</v>
      </c>
      <c r="F17" s="161">
        <v>291004000</v>
      </c>
      <c r="G17" s="162" t="s">
        <v>269</v>
      </c>
      <c r="H17" s="149"/>
    </row>
    <row r="18" spans="1:8" ht="18" customHeight="1" x14ac:dyDescent="0.15">
      <c r="A18" s="149"/>
      <c r="B18" s="289"/>
      <c r="C18" s="290"/>
      <c r="D18" s="160" t="s">
        <v>275</v>
      </c>
      <c r="E18" s="156" t="s">
        <v>276</v>
      </c>
      <c r="F18" s="161">
        <v>255420000</v>
      </c>
      <c r="G18" s="162" t="s">
        <v>269</v>
      </c>
      <c r="H18" s="149"/>
    </row>
    <row r="19" spans="1:8" ht="18" customHeight="1" x14ac:dyDescent="0.15">
      <c r="A19" s="149"/>
      <c r="B19" s="289"/>
      <c r="C19" s="290"/>
      <c r="D19" s="160" t="s">
        <v>277</v>
      </c>
      <c r="E19" s="156" t="s">
        <v>278</v>
      </c>
      <c r="F19" s="161">
        <v>48878520</v>
      </c>
      <c r="G19" s="162" t="s">
        <v>279</v>
      </c>
      <c r="H19" s="149"/>
    </row>
    <row r="20" spans="1:8" ht="18" customHeight="1" x14ac:dyDescent="0.15">
      <c r="A20" s="149"/>
      <c r="B20" s="289"/>
      <c r="C20" s="290"/>
      <c r="D20" s="160" t="s">
        <v>280</v>
      </c>
      <c r="E20" s="156" t="s">
        <v>281</v>
      </c>
      <c r="F20" s="161">
        <v>32300000</v>
      </c>
      <c r="G20" s="162" t="s">
        <v>269</v>
      </c>
      <c r="H20" s="149"/>
    </row>
    <row r="21" spans="1:8" ht="18" customHeight="1" x14ac:dyDescent="0.15">
      <c r="A21" s="149"/>
      <c r="B21" s="289"/>
      <c r="C21" s="290"/>
      <c r="D21" s="160" t="s">
        <v>2</v>
      </c>
      <c r="E21" s="156"/>
      <c r="F21" s="161">
        <v>778174749</v>
      </c>
      <c r="G21" s="162"/>
      <c r="H21" s="149"/>
    </row>
    <row r="22" spans="1:8" ht="18" customHeight="1" x14ac:dyDescent="0.15">
      <c r="A22" s="149"/>
      <c r="B22" s="291"/>
      <c r="C22" s="292"/>
      <c r="D22" s="169" t="s">
        <v>153</v>
      </c>
      <c r="E22" s="164"/>
      <c r="F22" s="165">
        <f>SUM(F14:F21)</f>
        <v>3224759269</v>
      </c>
      <c r="G22" s="170"/>
      <c r="H22" s="149"/>
    </row>
    <row r="23" spans="1:8" ht="18" customHeight="1" x14ac:dyDescent="0.15">
      <c r="A23" s="149"/>
      <c r="B23" s="293" t="s">
        <v>45</v>
      </c>
      <c r="C23" s="294"/>
      <c r="D23" s="170"/>
      <c r="E23" s="164"/>
      <c r="F23" s="157">
        <f>F13+F22</f>
        <v>5116644316</v>
      </c>
      <c r="G23" s="170"/>
      <c r="H23" s="149"/>
    </row>
    <row r="24" spans="1:8" ht="3.75" customHeight="1" x14ac:dyDescent="0.15">
      <c r="A24" s="149"/>
      <c r="B24" s="149"/>
      <c r="C24" s="149"/>
      <c r="D24" s="149"/>
      <c r="E24" s="149"/>
      <c r="F24" s="149"/>
      <c r="G24" s="149"/>
      <c r="H24" s="149"/>
    </row>
    <row r="25" spans="1:8" ht="12" customHeight="1" x14ac:dyDescent="0.15"/>
  </sheetData>
  <mergeCells count="4">
    <mergeCell ref="B4:C4"/>
    <mergeCell ref="B5:C13"/>
    <mergeCell ref="B14:C22"/>
    <mergeCell ref="B23:C23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F20"/>
  <sheetViews>
    <sheetView view="pageBreakPreview" zoomScale="120" zoomScaleNormal="100" zoomScaleSheetLayoutView="120" workbookViewId="0">
      <selection activeCell="I30" sqref="I30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6.75" customWidth="1"/>
  </cols>
  <sheetData>
    <row r="1" spans="2:6" ht="27.75" customHeight="1" x14ac:dyDescent="0.15"/>
    <row r="2" spans="2:6" ht="15" customHeight="1" x14ac:dyDescent="0.15">
      <c r="B2" s="295" t="s">
        <v>155</v>
      </c>
      <c r="C2" s="296"/>
      <c r="D2" s="296"/>
      <c r="E2" s="296"/>
      <c r="F2" s="296"/>
    </row>
    <row r="3" spans="2:6" ht="14.25" customHeight="1" x14ac:dyDescent="0.15">
      <c r="B3" s="61" t="s">
        <v>156</v>
      </c>
      <c r="F3" s="62" t="s">
        <v>209</v>
      </c>
    </row>
    <row r="4" spans="2:6" x14ac:dyDescent="0.15">
      <c r="B4" s="63" t="s">
        <v>157</v>
      </c>
      <c r="C4" s="64" t="s">
        <v>139</v>
      </c>
      <c r="D4" s="65" t="s">
        <v>158</v>
      </c>
      <c r="E4" s="65"/>
      <c r="F4" s="66" t="s">
        <v>1</v>
      </c>
    </row>
    <row r="5" spans="2:6" x14ac:dyDescent="0.15">
      <c r="B5" s="297" t="s">
        <v>159</v>
      </c>
      <c r="C5" s="300" t="s">
        <v>10</v>
      </c>
      <c r="D5" s="67" t="s">
        <v>160</v>
      </c>
      <c r="E5" s="68"/>
      <c r="F5" s="147">
        <v>7060171485</v>
      </c>
    </row>
    <row r="6" spans="2:6" x14ac:dyDescent="0.15">
      <c r="B6" s="298"/>
      <c r="C6" s="301"/>
      <c r="D6" s="67" t="s">
        <v>161</v>
      </c>
      <c r="E6" s="68"/>
      <c r="F6" s="147">
        <v>5528402000</v>
      </c>
    </row>
    <row r="7" spans="2:6" x14ac:dyDescent="0.15">
      <c r="B7" s="298"/>
      <c r="C7" s="301"/>
      <c r="D7" s="67" t="s">
        <v>162</v>
      </c>
      <c r="E7" s="68"/>
      <c r="F7" s="147">
        <v>214886202</v>
      </c>
    </row>
    <row r="8" spans="2:6" x14ac:dyDescent="0.15">
      <c r="B8" s="298"/>
      <c r="C8" s="301"/>
      <c r="D8" s="67" t="s">
        <v>252</v>
      </c>
      <c r="E8" s="68"/>
      <c r="F8" s="147">
        <v>889014000</v>
      </c>
    </row>
    <row r="9" spans="2:6" x14ac:dyDescent="0.15">
      <c r="B9" s="298"/>
      <c r="C9" s="301"/>
      <c r="D9" s="67" t="s">
        <v>253</v>
      </c>
      <c r="E9" s="68"/>
      <c r="F9" s="147">
        <v>466260380</v>
      </c>
    </row>
    <row r="10" spans="2:6" x14ac:dyDescent="0.15">
      <c r="B10" s="298"/>
      <c r="C10" s="301"/>
      <c r="D10" s="69" t="s">
        <v>2</v>
      </c>
      <c r="E10" s="68"/>
      <c r="F10" s="147">
        <v>971924617</v>
      </c>
    </row>
    <row r="11" spans="2:6" x14ac:dyDescent="0.15">
      <c r="B11" s="298"/>
      <c r="C11" s="302"/>
      <c r="D11" s="303" t="s">
        <v>163</v>
      </c>
      <c r="E11" s="304"/>
      <c r="F11" s="147">
        <f>SUM(F5:F10)</f>
        <v>15130658684</v>
      </c>
    </row>
    <row r="12" spans="2:6" ht="13.5" customHeight="1" x14ac:dyDescent="0.15">
      <c r="B12" s="298"/>
      <c r="C12" s="305" t="s">
        <v>11</v>
      </c>
      <c r="D12" s="307" t="s">
        <v>164</v>
      </c>
      <c r="E12" s="68" t="s">
        <v>165</v>
      </c>
      <c r="F12" s="147">
        <v>436893000</v>
      </c>
    </row>
    <row r="13" spans="2:6" x14ac:dyDescent="0.15">
      <c r="B13" s="298"/>
      <c r="C13" s="306"/>
      <c r="D13" s="308"/>
      <c r="E13" s="68" t="s">
        <v>166</v>
      </c>
      <c r="F13" s="147">
        <v>74532000</v>
      </c>
    </row>
    <row r="14" spans="2:6" x14ac:dyDescent="0.15">
      <c r="B14" s="298"/>
      <c r="C14" s="301"/>
      <c r="D14" s="309"/>
      <c r="E14" s="99" t="s">
        <v>153</v>
      </c>
      <c r="F14" s="147">
        <f>SUM(F12:F13)</f>
        <v>511425000</v>
      </c>
    </row>
    <row r="15" spans="2:6" ht="13.5" customHeight="1" x14ac:dyDescent="0.15">
      <c r="B15" s="298"/>
      <c r="C15" s="301"/>
      <c r="D15" s="307" t="s">
        <v>167</v>
      </c>
      <c r="E15" s="68" t="s">
        <v>165</v>
      </c>
      <c r="F15" s="147">
        <v>2943535276</v>
      </c>
    </row>
    <row r="16" spans="2:6" x14ac:dyDescent="0.15">
      <c r="B16" s="298"/>
      <c r="C16" s="301"/>
      <c r="D16" s="308"/>
      <c r="E16" s="68" t="s">
        <v>166</v>
      </c>
      <c r="F16" s="147">
        <v>2594230679</v>
      </c>
    </row>
    <row r="17" spans="2:6" x14ac:dyDescent="0.15">
      <c r="B17" s="298"/>
      <c r="C17" s="301"/>
      <c r="D17" s="309"/>
      <c r="E17" s="99" t="s">
        <v>153</v>
      </c>
      <c r="F17" s="147">
        <f>SUM(F15:F16)</f>
        <v>5537765955</v>
      </c>
    </row>
    <row r="18" spans="2:6" x14ac:dyDescent="0.15">
      <c r="B18" s="298"/>
      <c r="C18" s="302"/>
      <c r="D18" s="303" t="s">
        <v>163</v>
      </c>
      <c r="E18" s="304"/>
      <c r="F18" s="147">
        <f>F14+F17</f>
        <v>6049190955</v>
      </c>
    </row>
    <row r="19" spans="2:6" x14ac:dyDescent="0.15">
      <c r="B19" s="299"/>
      <c r="C19" s="310" t="s">
        <v>9</v>
      </c>
      <c r="D19" s="311"/>
      <c r="E19" s="312"/>
      <c r="F19" s="147">
        <f>F11+F18</f>
        <v>21179849639</v>
      </c>
    </row>
    <row r="20" spans="2:6" ht="1.9" customHeight="1" x14ac:dyDescent="0.15"/>
  </sheetData>
  <mergeCells count="9">
    <mergeCell ref="B2:F2"/>
    <mergeCell ref="B5:B19"/>
    <mergeCell ref="C5:C11"/>
    <mergeCell ref="D11:E11"/>
    <mergeCell ref="C12:C18"/>
    <mergeCell ref="D12:D14"/>
    <mergeCell ref="D15:D17"/>
    <mergeCell ref="D18:E18"/>
    <mergeCell ref="C19:E19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15"/>
  <sheetViews>
    <sheetView view="pageBreakPreview" zoomScaleNormal="100" zoomScaleSheetLayoutView="100" workbookViewId="0">
      <selection activeCell="F16" sqref="F16"/>
    </sheetView>
  </sheetViews>
  <sheetFormatPr defaultRowHeight="13.5" x14ac:dyDescent="0.15"/>
  <cols>
    <col min="1" max="1" width="8.125" style="174" customWidth="1"/>
    <col min="2" max="2" width="5" style="174" customWidth="1"/>
    <col min="3" max="3" width="23.625" style="174" customWidth="1"/>
    <col min="4" max="8" width="15.625" style="174" customWidth="1"/>
    <col min="9" max="9" width="1.25" style="174" customWidth="1"/>
    <col min="10" max="10" width="12.625" style="174" customWidth="1"/>
    <col min="11" max="11" width="15.625" style="137" bestFit="1" customWidth="1"/>
    <col min="12" max="12" width="9" style="137"/>
    <col min="13" max="13" width="14" style="137" bestFit="1" customWidth="1"/>
    <col min="14" max="16384" width="9" style="137"/>
  </cols>
  <sheetData>
    <row r="1" spans="1:13" s="174" customFormat="1" ht="41.25" customHeight="1" x14ac:dyDescent="0.15"/>
    <row r="2" spans="1:13" s="174" customFormat="1" ht="18" customHeight="1" x14ac:dyDescent="0.15">
      <c r="C2" s="314" t="s">
        <v>168</v>
      </c>
      <c r="D2" s="315"/>
      <c r="E2" s="315"/>
      <c r="F2" s="316" t="s">
        <v>209</v>
      </c>
      <c r="G2" s="316"/>
      <c r="H2" s="316"/>
    </row>
    <row r="3" spans="1:13" s="174" customFormat="1" ht="24.95" customHeight="1" x14ac:dyDescent="0.15">
      <c r="C3" s="317" t="s">
        <v>17</v>
      </c>
      <c r="D3" s="317" t="s">
        <v>150</v>
      </c>
      <c r="E3" s="318" t="s">
        <v>169</v>
      </c>
      <c r="F3" s="317"/>
      <c r="G3" s="317"/>
      <c r="H3" s="317"/>
    </row>
    <row r="4" spans="1:13" s="175" customFormat="1" ht="27.95" customHeight="1" x14ac:dyDescent="0.15">
      <c r="C4" s="317"/>
      <c r="D4" s="317"/>
      <c r="E4" s="176" t="s">
        <v>170</v>
      </c>
      <c r="F4" s="177" t="s">
        <v>171</v>
      </c>
      <c r="G4" s="177" t="s">
        <v>172</v>
      </c>
      <c r="H4" s="177" t="s">
        <v>173</v>
      </c>
    </row>
    <row r="5" spans="1:13" s="174" customFormat="1" ht="30" customHeight="1" x14ac:dyDescent="0.15">
      <c r="C5" s="178" t="s">
        <v>174</v>
      </c>
      <c r="D5" s="173">
        <v>23577282915</v>
      </c>
      <c r="E5" s="171">
        <v>5537765955</v>
      </c>
      <c r="F5" s="172">
        <v>955421000</v>
      </c>
      <c r="G5" s="172">
        <f>D5-E5-F5-H5</f>
        <v>12779227926</v>
      </c>
      <c r="H5" s="172">
        <f>3159089130+256289000+526258000+30382067+330163258+2686579</f>
        <v>4304868034</v>
      </c>
      <c r="J5" s="179"/>
      <c r="K5" s="180"/>
      <c r="L5" s="181"/>
      <c r="M5" s="182"/>
    </row>
    <row r="6" spans="1:13" s="174" customFormat="1" ht="30" customHeight="1" x14ac:dyDescent="0.15">
      <c r="C6" s="178" t="s">
        <v>175</v>
      </c>
      <c r="D6" s="70">
        <v>4406205965</v>
      </c>
      <c r="E6" s="71">
        <f>E9-E5</f>
        <v>511425000</v>
      </c>
      <c r="F6" s="72">
        <f>F9-F5</f>
        <v>2510600000</v>
      </c>
      <c r="G6" s="172">
        <f t="shared" ref="G6:G7" si="0">D6-E6-F6-H6</f>
        <v>1384180965</v>
      </c>
      <c r="H6" s="72">
        <v>0</v>
      </c>
      <c r="J6" s="179"/>
      <c r="K6" s="180"/>
    </row>
    <row r="7" spans="1:13" s="174" customFormat="1" ht="30" customHeight="1" x14ac:dyDescent="0.15">
      <c r="C7" s="178" t="s">
        <v>176</v>
      </c>
      <c r="D7" s="70">
        <v>525163126</v>
      </c>
      <c r="E7" s="71">
        <v>0</v>
      </c>
      <c r="F7" s="72">
        <v>0</v>
      </c>
      <c r="G7" s="172">
        <f t="shared" si="0"/>
        <v>148179514</v>
      </c>
      <c r="H7" s="72">
        <f>385649612-8666000</f>
        <v>376983612</v>
      </c>
      <c r="J7" s="179"/>
      <c r="K7" s="180"/>
    </row>
    <row r="8" spans="1:13" s="174" customFormat="1" ht="30" customHeight="1" x14ac:dyDescent="0.15">
      <c r="C8" s="178" t="s">
        <v>145</v>
      </c>
      <c r="D8" s="70"/>
      <c r="E8" s="71"/>
      <c r="F8" s="72"/>
      <c r="G8" s="72"/>
      <c r="H8" s="72"/>
      <c r="J8" s="179"/>
    </row>
    <row r="9" spans="1:13" s="174" customFormat="1" ht="30" customHeight="1" x14ac:dyDescent="0.15">
      <c r="C9" s="183" t="s">
        <v>45</v>
      </c>
      <c r="D9" s="73">
        <f>SUM(D5:D8)</f>
        <v>28508652006</v>
      </c>
      <c r="E9" s="74">
        <v>6049190955</v>
      </c>
      <c r="F9" s="75">
        <v>3466021000</v>
      </c>
      <c r="G9" s="73">
        <f>SUM(G5:G8)</f>
        <v>14311588405</v>
      </c>
      <c r="H9" s="73">
        <f>SUM(H5:H8)</f>
        <v>4681851646</v>
      </c>
      <c r="J9" s="179"/>
    </row>
    <row r="10" spans="1:13" s="184" customFormat="1" ht="3.75" customHeight="1" x14ac:dyDescent="0.15">
      <c r="J10" s="179"/>
    </row>
    <row r="11" spans="1:13" s="184" customFormat="1" ht="21.75" customHeight="1" x14ac:dyDescent="0.15"/>
    <row r="12" spans="1:13" x14ac:dyDescent="0.15">
      <c r="A12" s="184"/>
      <c r="B12" s="184"/>
      <c r="C12" s="313"/>
      <c r="D12" s="313"/>
      <c r="E12" s="313"/>
      <c r="F12" s="313"/>
      <c r="G12" s="313"/>
      <c r="H12" s="313"/>
      <c r="I12" s="184"/>
      <c r="J12" s="184"/>
    </row>
    <row r="13" spans="1:13" x14ac:dyDescent="0.15">
      <c r="A13" s="184"/>
      <c r="B13" s="184"/>
      <c r="C13" s="185"/>
      <c r="D13" s="185"/>
      <c r="E13" s="185"/>
      <c r="F13" s="185"/>
      <c r="G13" s="185"/>
      <c r="H13" s="185"/>
      <c r="I13" s="184"/>
      <c r="J13" s="184"/>
    </row>
    <row r="14" spans="1:13" x14ac:dyDescent="0.15">
      <c r="C14" s="76"/>
      <c r="D14" s="185"/>
      <c r="E14" s="76"/>
      <c r="F14" s="76"/>
      <c r="G14" s="101"/>
      <c r="H14" s="76"/>
    </row>
    <row r="15" spans="1:13" x14ac:dyDescent="0.15">
      <c r="A15" s="175"/>
      <c r="B15" s="175"/>
      <c r="C15" s="175"/>
      <c r="D15" s="175"/>
      <c r="E15" s="175"/>
      <c r="F15" s="175"/>
      <c r="G15" s="175"/>
      <c r="H15" s="175"/>
      <c r="I15" s="175"/>
      <c r="J15" s="175"/>
    </row>
  </sheetData>
  <mergeCells count="6">
    <mergeCell ref="C12:H12"/>
    <mergeCell ref="C2:E2"/>
    <mergeCell ref="F2:H2"/>
    <mergeCell ref="C3:C4"/>
    <mergeCell ref="D3:D4"/>
    <mergeCell ref="E3:H3"/>
  </mergeCells>
  <phoneticPr fontId="2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11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7"/>
  <sheetViews>
    <sheetView tabSelected="1" view="pageBreakPreview" zoomScale="200" zoomScaleNormal="178" zoomScaleSheetLayoutView="200" workbookViewId="0">
      <selection activeCell="F17" sqref="F17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</cols>
  <sheetData>
    <row r="1" spans="1:3" ht="24.75" customHeight="1" x14ac:dyDescent="0.15"/>
    <row r="2" spans="1:3" ht="10.5" customHeight="1" x14ac:dyDescent="0.15">
      <c r="B2" s="319" t="s">
        <v>177</v>
      </c>
      <c r="C2" s="320"/>
    </row>
    <row r="3" spans="1:3" ht="9.75" customHeight="1" x14ac:dyDescent="0.15">
      <c r="B3" s="77" t="s">
        <v>178</v>
      </c>
      <c r="C3" s="78" t="s">
        <v>210</v>
      </c>
    </row>
    <row r="4" spans="1:3" ht="18.95" customHeight="1" x14ac:dyDescent="0.15">
      <c r="A4" s="3"/>
      <c r="B4" s="93" t="s">
        <v>68</v>
      </c>
      <c r="C4" s="93" t="s">
        <v>143</v>
      </c>
    </row>
    <row r="5" spans="1:3" ht="15" customHeight="1" x14ac:dyDescent="0.15">
      <c r="A5" s="3"/>
      <c r="B5" s="102" t="s">
        <v>7</v>
      </c>
      <c r="C5" s="103">
        <v>1059100825</v>
      </c>
    </row>
    <row r="6" spans="1:3" ht="15" customHeight="1" x14ac:dyDescent="0.15">
      <c r="A6" s="3"/>
      <c r="B6" s="104" t="s">
        <v>9</v>
      </c>
      <c r="C6" s="103">
        <f>C5</f>
        <v>1059100825</v>
      </c>
    </row>
    <row r="7" spans="1:3" ht="1.9" customHeight="1" x14ac:dyDescent="0.15"/>
  </sheetData>
  <mergeCells count="1">
    <mergeCell ref="B2:C2"/>
  </mergeCells>
  <phoneticPr fontId="2"/>
  <pageMargins left="0.78740157480314965" right="0.78740157480314965" top="0.78740157480314965" bottom="0.78740157480314965" header="0.31496062992125984" footer="0.31496062992125984"/>
  <pageSetup paperSize="9" scale="2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2"/>
  <sheetViews>
    <sheetView view="pageBreakPreview" topLeftCell="B1" zoomScale="80" zoomScaleNormal="80" zoomScaleSheetLayoutView="80" workbookViewId="0">
      <selection activeCell="J19" sqref="J19"/>
    </sheetView>
  </sheetViews>
  <sheetFormatPr defaultRowHeight="13.5" x14ac:dyDescent="0.1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6.25" customHeight="1" x14ac:dyDescent="0.15"/>
    <row r="2" spans="1:14" ht="34.5" customHeight="1" x14ac:dyDescent="0.15">
      <c r="B2" s="8"/>
      <c r="C2" s="9" t="s">
        <v>46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spans="1:14" ht="20.100000000000001" customHeight="1" x14ac:dyDescent="0.15">
      <c r="B3" s="3"/>
      <c r="C3" s="10" t="s">
        <v>47</v>
      </c>
      <c r="D3" s="3"/>
      <c r="E3" s="3"/>
      <c r="F3" s="3"/>
      <c r="G3" s="3"/>
      <c r="H3" s="3"/>
      <c r="I3" s="3"/>
      <c r="J3" s="7" t="s">
        <v>208</v>
      </c>
      <c r="K3" s="3"/>
      <c r="L3" s="3"/>
      <c r="M3" s="3"/>
      <c r="N3" s="3"/>
    </row>
    <row r="4" spans="1:14" ht="50.1" customHeight="1" x14ac:dyDescent="0.15">
      <c r="A4" s="1"/>
      <c r="B4" s="11"/>
      <c r="C4" s="12" t="s">
        <v>48</v>
      </c>
      <c r="D4" s="13" t="s">
        <v>49</v>
      </c>
      <c r="E4" s="13" t="s">
        <v>50</v>
      </c>
      <c r="F4" s="13" t="s">
        <v>51</v>
      </c>
      <c r="G4" s="13" t="s">
        <v>52</v>
      </c>
      <c r="H4" s="13" t="s">
        <v>53</v>
      </c>
      <c r="I4" s="13" t="s">
        <v>54</v>
      </c>
      <c r="J4" s="13" t="s">
        <v>55</v>
      </c>
      <c r="K4" s="14"/>
      <c r="L4" s="11"/>
      <c r="M4" s="11"/>
      <c r="N4" s="11"/>
    </row>
    <row r="5" spans="1:14" ht="26.25" customHeight="1" x14ac:dyDescent="0.15">
      <c r="A5" s="1"/>
      <c r="B5" s="11"/>
      <c r="C5" s="15"/>
      <c r="D5" s="15"/>
      <c r="E5" s="15"/>
      <c r="F5" s="15"/>
      <c r="G5" s="15"/>
      <c r="H5" s="15"/>
      <c r="I5" s="15"/>
      <c r="J5" s="15"/>
      <c r="K5" s="11"/>
      <c r="L5" s="11"/>
      <c r="M5" s="11"/>
      <c r="N5" s="11"/>
    </row>
    <row r="6" spans="1:14" ht="26.25" customHeight="1" x14ac:dyDescent="0.15">
      <c r="A6" s="1"/>
      <c r="B6" s="11"/>
      <c r="C6" s="15"/>
      <c r="D6" s="15"/>
      <c r="E6" s="15"/>
      <c r="F6" s="15"/>
      <c r="G6" s="15"/>
      <c r="H6" s="15"/>
      <c r="I6" s="15"/>
      <c r="J6" s="15"/>
      <c r="K6" s="11"/>
      <c r="L6" s="11"/>
      <c r="M6" s="11"/>
      <c r="N6" s="11"/>
    </row>
    <row r="7" spans="1:14" ht="26.25" customHeight="1" x14ac:dyDescent="0.15">
      <c r="A7" s="1"/>
      <c r="B7" s="11"/>
      <c r="C7" s="12" t="s">
        <v>9</v>
      </c>
      <c r="D7" s="15"/>
      <c r="E7" s="15"/>
      <c r="F7" s="15"/>
      <c r="G7" s="15"/>
      <c r="H7" s="15"/>
      <c r="I7" s="15"/>
      <c r="J7" s="15"/>
      <c r="K7" s="11"/>
      <c r="L7" s="11"/>
      <c r="M7" s="11"/>
      <c r="N7" s="11"/>
    </row>
    <row r="8" spans="1:14" ht="11.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0.100000000000001" customHeight="1" x14ac:dyDescent="0.15">
      <c r="B9" s="3"/>
      <c r="C9" s="10" t="s">
        <v>181</v>
      </c>
      <c r="D9" s="3"/>
      <c r="E9" s="3"/>
      <c r="F9" s="3"/>
      <c r="G9" s="3"/>
      <c r="H9" s="3"/>
      <c r="I9" s="3"/>
      <c r="J9" s="3"/>
      <c r="K9" s="3"/>
      <c r="L9" s="7" t="s">
        <v>208</v>
      </c>
      <c r="M9" s="3"/>
      <c r="N9" s="3"/>
    </row>
    <row r="10" spans="1:14" ht="50.1" customHeight="1" x14ac:dyDescent="0.15">
      <c r="A10" s="1"/>
      <c r="B10" s="11"/>
      <c r="C10" s="12" t="s">
        <v>56</v>
      </c>
      <c r="D10" s="13" t="s">
        <v>57</v>
      </c>
      <c r="E10" s="13" t="s">
        <v>58</v>
      </c>
      <c r="F10" s="13" t="s">
        <v>59</v>
      </c>
      <c r="G10" s="13" t="s">
        <v>60</v>
      </c>
      <c r="H10" s="13" t="s">
        <v>61</v>
      </c>
      <c r="I10" s="13" t="s">
        <v>62</v>
      </c>
      <c r="J10" s="13" t="s">
        <v>63</v>
      </c>
      <c r="K10" s="13" t="s">
        <v>64</v>
      </c>
      <c r="L10" s="13" t="s">
        <v>55</v>
      </c>
      <c r="M10" s="11"/>
      <c r="N10" s="11"/>
    </row>
    <row r="11" spans="1:14" ht="25.5" customHeight="1" x14ac:dyDescent="0.15">
      <c r="A11" s="1"/>
      <c r="B11" s="11"/>
      <c r="C11" s="79" t="s">
        <v>183</v>
      </c>
      <c r="D11" s="80">
        <f>ROUND('増減の明細 (単位 円)'!D11/1000,0)</f>
        <v>3609198</v>
      </c>
      <c r="E11" s="80">
        <f>ROUND('増減の明細 (単位 円)'!E11/1000,0)</f>
        <v>1708731</v>
      </c>
      <c r="F11" s="80">
        <f>ROUND('増減の明細 (単位 円)'!F11/1000,0)</f>
        <v>1520563</v>
      </c>
      <c r="G11" s="80">
        <f>ROUND('増減の明細 (単位 円)'!G11/1000,0)</f>
        <v>188168</v>
      </c>
      <c r="H11" s="80">
        <f>ROUND('増減の明細 (単位 円)'!H11/1000,0)</f>
        <v>3663047</v>
      </c>
      <c r="I11" s="80">
        <f>ROUND('増減の明細 (単位 円)'!I11/1000,0)</f>
        <v>0</v>
      </c>
      <c r="J11" s="80">
        <f>ROUND('増減の明細 (単位 円)'!J11/1000,0)</f>
        <v>188168</v>
      </c>
      <c r="K11" s="80">
        <f>ROUND('増減の明細 (単位 円)'!K11/1000,0)</f>
        <v>3421030</v>
      </c>
      <c r="L11" s="80">
        <f>ROUND('増減の明細 (単位 円)'!L11/1000,0)</f>
        <v>3609198</v>
      </c>
      <c r="M11" s="11"/>
      <c r="N11" s="11"/>
    </row>
    <row r="12" spans="1:14" ht="25.5" customHeight="1" x14ac:dyDescent="0.15">
      <c r="A12" s="1"/>
      <c r="B12" s="11"/>
      <c r="C12" s="79" t="s">
        <v>184</v>
      </c>
      <c r="D12" s="80">
        <f>ROUND('増減の明細 (単位 円)'!D12/1000,0)</f>
        <v>985110</v>
      </c>
      <c r="E12" s="80">
        <f>ROUND('増減の明細 (単位 円)'!E12/1000,0)</f>
        <v>9155871</v>
      </c>
      <c r="F12" s="80">
        <f>ROUND('増減の明細 (単位 円)'!F12/1000,0)</f>
        <v>3817603</v>
      </c>
      <c r="G12" s="80">
        <f>ROUND('増減の明細 (単位 円)'!G12/1000,0)</f>
        <v>5338268</v>
      </c>
      <c r="H12" s="80">
        <f>ROUND('増減の明細 (単位 円)'!H12/1000,0)</f>
        <v>3933214</v>
      </c>
      <c r="I12" s="80">
        <f>ROUND('増減の明細 (単位 円)'!I12/1000,0)</f>
        <v>0</v>
      </c>
      <c r="J12" s="80">
        <f>ROUND('増減の明細 (単位 円)'!J12/1000,0)</f>
        <v>5338268</v>
      </c>
      <c r="K12" s="80">
        <f>ROUND('増減の明細 (単位 円)'!K12/1000,0)</f>
        <v>0</v>
      </c>
      <c r="L12" s="80">
        <f>ROUND('増減の明細 (単位 円)'!L12/1000,0)</f>
        <v>985110</v>
      </c>
      <c r="M12" s="11"/>
      <c r="N12" s="11"/>
    </row>
    <row r="13" spans="1:14" ht="25.5" customHeight="1" x14ac:dyDescent="0.15">
      <c r="A13" s="1"/>
      <c r="B13" s="11"/>
      <c r="C13" s="79" t="s">
        <v>185</v>
      </c>
      <c r="D13" s="80">
        <f>ROUND('増減の明細 (単位 円)'!D13/1000,0)</f>
        <v>10000</v>
      </c>
      <c r="E13" s="80">
        <f>ROUND('増減の明細 (単位 円)'!E13/1000,0)</f>
        <v>782558</v>
      </c>
      <c r="F13" s="80">
        <f>ROUND('増減の明細 (単位 円)'!F13/1000,0)</f>
        <v>1</v>
      </c>
      <c r="G13" s="80">
        <f>ROUND('増減の明細 (単位 円)'!G13/1000,0)</f>
        <v>782557</v>
      </c>
      <c r="H13" s="80">
        <f>ROUND('増減の明細 (単位 円)'!H13/1000,0)</f>
        <v>10000</v>
      </c>
      <c r="I13" s="80">
        <f>ROUND('増減の明細 (単位 円)'!I13/1000,0)</f>
        <v>0</v>
      </c>
      <c r="J13" s="80">
        <f>ROUND('増減の明細 (単位 円)'!J13/1000,0)</f>
        <v>782557</v>
      </c>
      <c r="K13" s="80">
        <f>ROUND('増減の明細 (単位 円)'!K13/1000,0)</f>
        <v>0</v>
      </c>
      <c r="L13" s="80">
        <f>ROUND('増減の明細 (単位 円)'!L13/1000,0)</f>
        <v>10000</v>
      </c>
      <c r="M13" s="11"/>
      <c r="N13" s="11"/>
    </row>
    <row r="14" spans="1:14" ht="25.5" customHeight="1" x14ac:dyDescent="0.15">
      <c r="A14" s="1"/>
      <c r="B14" s="11"/>
      <c r="C14" s="79" t="s">
        <v>186</v>
      </c>
      <c r="D14" s="80">
        <f>ROUND('増減の明細 (単位 円)'!D14/1000,0)</f>
        <v>30000</v>
      </c>
      <c r="E14" s="80">
        <f>ROUND('増減の明細 (単位 円)'!E14/1000,0)</f>
        <v>62879</v>
      </c>
      <c r="F14" s="80">
        <f>ROUND('増減の明細 (単位 円)'!F14/1000,0)</f>
        <v>48229</v>
      </c>
      <c r="G14" s="80">
        <f>ROUND('増減の明細 (単位 円)'!G14/1000,0)</f>
        <v>14649</v>
      </c>
      <c r="H14" s="80">
        <f>ROUND('増減の明細 (単位 円)'!H14/1000,0)</f>
        <v>30000</v>
      </c>
      <c r="I14" s="80">
        <f>ROUND('増減の明細 (単位 円)'!I14/1000,0)</f>
        <v>0</v>
      </c>
      <c r="J14" s="80">
        <f>ROUND('増減の明細 (単位 円)'!J14/1000,0)</f>
        <v>14649</v>
      </c>
      <c r="K14" s="80">
        <f>ROUND('増減の明細 (単位 円)'!K14/1000,0)</f>
        <v>15351</v>
      </c>
      <c r="L14" s="80">
        <f>ROUND('増減の明細 (単位 円)'!L14/1000,0)</f>
        <v>30000</v>
      </c>
      <c r="M14" s="11"/>
      <c r="N14" s="11"/>
    </row>
    <row r="15" spans="1:14" ht="25.5" customHeight="1" x14ac:dyDescent="0.15">
      <c r="A15" s="1"/>
      <c r="B15" s="11"/>
      <c r="C15" s="79" t="s">
        <v>187</v>
      </c>
      <c r="D15" s="80">
        <f>ROUND('増減の明細 (単位 円)'!D15/1000,0)</f>
        <v>316383</v>
      </c>
      <c r="E15" s="80">
        <f>ROUND('増減の明細 (単位 円)'!E15/1000,0)</f>
        <v>326566</v>
      </c>
      <c r="F15" s="80">
        <f>ROUND('増減の明細 (単位 円)'!F15/1000,0)</f>
        <v>38</v>
      </c>
      <c r="G15" s="80">
        <f>ROUND('増減の明細 (単位 円)'!G15/1000,0)</f>
        <v>326529</v>
      </c>
      <c r="H15" s="80">
        <f>ROUND('増減の明細 (単位 円)'!H15/1000,0)</f>
        <v>316383</v>
      </c>
      <c r="I15" s="80">
        <f>ROUND('増減の明細 (単位 円)'!I15/1000,0)</f>
        <v>0</v>
      </c>
      <c r="J15" s="80">
        <f>ROUND('増減の明細 (単位 円)'!J15/1000,0)</f>
        <v>326529</v>
      </c>
      <c r="K15" s="80">
        <f>ROUND('増減の明細 (単位 円)'!K15/1000,0)</f>
        <v>0</v>
      </c>
      <c r="L15" s="80">
        <f>ROUND('増減の明細 (単位 円)'!L15/1000,0)</f>
        <v>316383</v>
      </c>
      <c r="M15" s="11"/>
      <c r="N15" s="11"/>
    </row>
    <row r="16" spans="1:14" ht="37.5" customHeight="1" x14ac:dyDescent="0.15">
      <c r="A16" s="1"/>
      <c r="B16" s="11"/>
      <c r="C16" s="12" t="s">
        <v>9</v>
      </c>
      <c r="D16" s="80">
        <f t="shared" ref="D16:L16" si="0">SUM(D11:D15)</f>
        <v>4950691</v>
      </c>
      <c r="E16" s="80">
        <f t="shared" si="0"/>
        <v>12036605</v>
      </c>
      <c r="F16" s="80">
        <f t="shared" si="0"/>
        <v>5386434</v>
      </c>
      <c r="G16" s="80">
        <f t="shared" si="0"/>
        <v>6650171</v>
      </c>
      <c r="H16" s="80">
        <f t="shared" si="0"/>
        <v>7952644</v>
      </c>
      <c r="I16" s="80">
        <f t="shared" si="0"/>
        <v>0</v>
      </c>
      <c r="J16" s="80">
        <f t="shared" si="0"/>
        <v>6650171</v>
      </c>
      <c r="K16" s="80">
        <f t="shared" si="0"/>
        <v>3436381</v>
      </c>
      <c r="L16" s="80">
        <f t="shared" si="0"/>
        <v>4950691</v>
      </c>
      <c r="M16" s="11"/>
      <c r="N16" s="11"/>
    </row>
    <row r="17" spans="1:14" ht="12" customHeight="1" x14ac:dyDescent="0.15">
      <c r="A17" s="1"/>
      <c r="B17" s="11"/>
      <c r="C17" s="1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0.100000000000001" customHeight="1" x14ac:dyDescent="0.15">
      <c r="B18" s="3"/>
      <c r="C18" s="10" t="s">
        <v>182</v>
      </c>
      <c r="D18" s="3"/>
      <c r="E18" s="3"/>
      <c r="F18" s="3"/>
      <c r="G18" s="3"/>
      <c r="H18" s="3"/>
      <c r="I18" s="3"/>
      <c r="J18" s="3"/>
      <c r="K18" s="3"/>
      <c r="L18" s="7"/>
      <c r="M18" s="7" t="s">
        <v>208</v>
      </c>
      <c r="N18" s="3"/>
    </row>
    <row r="19" spans="1:14" ht="50.1" customHeight="1" x14ac:dyDescent="0.15">
      <c r="A19" s="1"/>
      <c r="B19" s="11"/>
      <c r="C19" s="12" t="s">
        <v>56</v>
      </c>
      <c r="D19" s="13" t="s">
        <v>65</v>
      </c>
      <c r="E19" s="13" t="s">
        <v>58</v>
      </c>
      <c r="F19" s="13" t="s">
        <v>59</v>
      </c>
      <c r="G19" s="13" t="s">
        <v>60</v>
      </c>
      <c r="H19" s="13" t="s">
        <v>61</v>
      </c>
      <c r="I19" s="13" t="s">
        <v>62</v>
      </c>
      <c r="J19" s="13" t="s">
        <v>63</v>
      </c>
      <c r="K19" s="13" t="s">
        <v>66</v>
      </c>
      <c r="L19" s="13" t="s">
        <v>67</v>
      </c>
      <c r="M19" s="13" t="s">
        <v>55</v>
      </c>
      <c r="N19" s="11"/>
    </row>
    <row r="20" spans="1:14" ht="26.25" customHeight="1" x14ac:dyDescent="0.15">
      <c r="A20" s="1"/>
      <c r="B20" s="11"/>
      <c r="C20" s="79" t="s">
        <v>188</v>
      </c>
      <c r="D20" s="80">
        <f>ROUND('増減の明細 (単位 円)'!D20/1000,0)</f>
        <v>6600</v>
      </c>
      <c r="E20" s="80">
        <f>ROUND('増減の明細 (単位 円)'!E20/1000,0)</f>
        <v>2182475</v>
      </c>
      <c r="F20" s="80">
        <f>ROUND('増減の明細 (単位 円)'!F20/1000,0)</f>
        <v>640838</v>
      </c>
      <c r="G20" s="80">
        <f>ROUND('増減の明細 (単位 円)'!G20/1000,0)</f>
        <v>1541637</v>
      </c>
      <c r="H20" s="80">
        <f>ROUND('増減の明細 (単位 円)'!H20/1000,0)</f>
        <v>420000</v>
      </c>
      <c r="I20" s="80">
        <f>ROUND('増減の明細 (単位 円)'!I20/1000,0)</f>
        <v>0</v>
      </c>
      <c r="J20" s="80">
        <f>ROUND('増減の明細 (単位 円)'!J20/1000,0)</f>
        <v>24219</v>
      </c>
      <c r="K20" s="80">
        <f>ROUND('増減の明細 (単位 円)'!K20/1000,0)</f>
        <v>0</v>
      </c>
      <c r="L20" s="80">
        <f>ROUND('増減の明細 (単位 円)'!L20/1000,0)</f>
        <v>6600</v>
      </c>
      <c r="M20" s="80">
        <f>ROUND('増減の明細 (単位 円)'!M20/1000,0)</f>
        <v>6600</v>
      </c>
      <c r="N20" s="11"/>
    </row>
    <row r="21" spans="1:14" ht="26.25" customHeight="1" x14ac:dyDescent="0.15">
      <c r="A21" s="1"/>
      <c r="B21" s="11"/>
      <c r="C21" s="79" t="s">
        <v>189</v>
      </c>
      <c r="D21" s="80">
        <f>ROUND('増減の明細 (単位 円)'!D21/1000,0)</f>
        <v>6000</v>
      </c>
      <c r="E21" s="80">
        <f>ROUND('増減の明細 (単位 円)'!E21/1000,0)</f>
        <v>705090</v>
      </c>
      <c r="F21" s="80">
        <f>ROUND('増減の明細 (単位 円)'!F21/1000,0)</f>
        <v>99587</v>
      </c>
      <c r="G21" s="80">
        <f>ROUND('増減の明細 (単位 円)'!G21/1000,0)</f>
        <v>605503</v>
      </c>
      <c r="H21" s="80">
        <f>ROUND('増減の明細 (単位 円)'!H21/1000,0)</f>
        <v>700000</v>
      </c>
      <c r="I21" s="80">
        <f>ROUND('増減の明細 (単位 円)'!I21/1000,0)</f>
        <v>0</v>
      </c>
      <c r="J21" s="80">
        <f>ROUND('増減の明細 (単位 円)'!J21/1000,0)</f>
        <v>5189</v>
      </c>
      <c r="K21" s="80">
        <f>ROUND('増減の明細 (単位 円)'!K21/1000,0)</f>
        <v>0</v>
      </c>
      <c r="L21" s="80">
        <f>ROUND('増減の明細 (単位 円)'!L21/1000,0)</f>
        <v>6000</v>
      </c>
      <c r="M21" s="80">
        <f>ROUND('増減の明細 (単位 円)'!M21/1000,0)</f>
        <v>6000</v>
      </c>
      <c r="N21" s="11"/>
    </row>
    <row r="22" spans="1:14" ht="26.25" customHeight="1" x14ac:dyDescent="0.15">
      <c r="A22" s="1"/>
      <c r="B22" s="11"/>
      <c r="C22" s="79" t="s">
        <v>190</v>
      </c>
      <c r="D22" s="80">
        <f>ROUND('増減の明細 (単位 円)'!D22/1000,0)</f>
        <v>2100</v>
      </c>
      <c r="E22" s="80">
        <f>ROUND('増減の明細 (単位 円)'!E22/1000,0)</f>
        <v>4043587</v>
      </c>
      <c r="F22" s="80">
        <f>ROUND('増減の明細 (単位 円)'!F22/1000,0)</f>
        <v>4041897</v>
      </c>
      <c r="G22" s="80">
        <f>ROUND('増減の明細 (単位 円)'!G22/1000,0)</f>
        <v>1690</v>
      </c>
      <c r="H22" s="80">
        <f>ROUND('増減の明細 (単位 円)'!H22/1000,0)</f>
        <v>96000</v>
      </c>
      <c r="I22" s="80">
        <f>ROUND('増減の明細 (単位 円)'!I22/1000,0)</f>
        <v>0</v>
      </c>
      <c r="J22" s="80">
        <f>ROUND('増減の明細 (単位 円)'!J22/1000,0)</f>
        <v>37</v>
      </c>
      <c r="K22" s="80">
        <f>ROUND('増減の明細 (単位 円)'!K22/1000,0)</f>
        <v>801</v>
      </c>
      <c r="L22" s="80">
        <f>ROUND('増減の明細 (単位 円)'!L22/1000,0)</f>
        <v>1299</v>
      </c>
      <c r="M22" s="80">
        <f>ROUND('増減の明細 (単位 円)'!M22/1000,0)</f>
        <v>2100</v>
      </c>
      <c r="N22" s="11"/>
    </row>
    <row r="23" spans="1:14" ht="26.25" customHeight="1" x14ac:dyDescent="0.15">
      <c r="A23" s="1"/>
      <c r="B23" s="11"/>
      <c r="C23" s="79" t="s">
        <v>191</v>
      </c>
      <c r="D23" s="80">
        <f>ROUND('増減の明細 (単位 円)'!D23/1000,0)</f>
        <v>22535</v>
      </c>
      <c r="E23" s="80">
        <f>ROUND('増減の明細 (単位 円)'!E23/1000,0)</f>
        <v>369376977</v>
      </c>
      <c r="F23" s="80">
        <f>ROUND('増減の明細 (単位 円)'!F23/1000,0)</f>
        <v>321054412</v>
      </c>
      <c r="G23" s="80">
        <f>ROUND('増減の明細 (単位 円)'!G23/1000,0)</f>
        <v>48322565</v>
      </c>
      <c r="H23" s="80">
        <f>ROUND('増減の明細 (単位 円)'!H23/1000,0)</f>
        <v>32510560</v>
      </c>
      <c r="I23" s="80">
        <f>ROUND('増減の明細 (単位 円)'!I23/1000,0)</f>
        <v>0</v>
      </c>
      <c r="J23" s="80">
        <f>ROUND('増減の明細 (単位 円)'!J23/1000,0)</f>
        <v>33343</v>
      </c>
      <c r="K23" s="80">
        <f>ROUND('増減の明細 (単位 円)'!K23/1000,0)</f>
        <v>0</v>
      </c>
      <c r="L23" s="80">
        <f>ROUND('増減の明細 (単位 円)'!L23/1000,0)</f>
        <v>22535</v>
      </c>
      <c r="M23" s="80">
        <f>ROUND('増減の明細 (単位 円)'!M23/1000,0)</f>
        <v>22535</v>
      </c>
      <c r="N23" s="11"/>
    </row>
    <row r="24" spans="1:14" ht="26.25" customHeight="1" x14ac:dyDescent="0.15">
      <c r="A24" s="1"/>
      <c r="B24" s="11"/>
      <c r="C24" s="79" t="s">
        <v>192</v>
      </c>
      <c r="D24" s="80">
        <f>ROUND('増減の明細 (単位 円)'!D24/1000,0)</f>
        <v>1350</v>
      </c>
      <c r="E24" s="80">
        <f>ROUND('増減の明細 (単位 円)'!E24/1000,0)</f>
        <v>819628</v>
      </c>
      <c r="F24" s="80">
        <f>ROUND('増減の明細 (単位 円)'!F24/1000,0)</f>
        <v>424306</v>
      </c>
      <c r="G24" s="80">
        <f>ROUND('増減の明細 (単位 円)'!G24/1000,0)</f>
        <v>395322</v>
      </c>
      <c r="H24" s="80">
        <f>ROUND('増減の明細 (単位 円)'!H24/1000,0)</f>
        <v>128750</v>
      </c>
      <c r="I24" s="80">
        <f>ROUND('増減の明細 (単位 円)'!I24/1000,0)</f>
        <v>0</v>
      </c>
      <c r="J24" s="80">
        <f>ROUND('増減の明細 (単位 円)'!J24/1000,0)</f>
        <v>4147</v>
      </c>
      <c r="K24" s="80">
        <f>ROUND('増減の明細 (単位 円)'!K24/1000,0)</f>
        <v>0</v>
      </c>
      <c r="L24" s="80">
        <f>ROUND('増減の明細 (単位 円)'!L24/1000,0)</f>
        <v>1350</v>
      </c>
      <c r="M24" s="80">
        <f>ROUND('増減の明細 (単位 円)'!M24/1000,0)</f>
        <v>1350</v>
      </c>
      <c r="N24" s="11"/>
    </row>
    <row r="25" spans="1:14" ht="26.25" customHeight="1" x14ac:dyDescent="0.15">
      <c r="A25" s="1"/>
      <c r="B25" s="11"/>
      <c r="C25" s="79" t="s">
        <v>193</v>
      </c>
      <c r="D25" s="80">
        <f>ROUND('増減の明細 (単位 円)'!D25/1000,0)</f>
        <v>3750</v>
      </c>
      <c r="E25" s="80">
        <f>ROUND('増減の明細 (単位 円)'!E25/1000,0)</f>
        <v>170054901</v>
      </c>
      <c r="F25" s="80">
        <f>ROUND('増減の明細 (単位 円)'!F25/1000,0)</f>
        <v>164834979</v>
      </c>
      <c r="G25" s="80">
        <f>ROUND('増減の明細 (単位 円)'!G25/1000,0)</f>
        <v>5219922</v>
      </c>
      <c r="H25" s="80">
        <f>ROUND('増減の明細 (単位 円)'!H25/1000,0)</f>
        <v>2821070</v>
      </c>
      <c r="I25" s="80">
        <f>ROUND('増減の明細 (単位 円)'!I25/1000,0)</f>
        <v>0</v>
      </c>
      <c r="J25" s="80">
        <f>ROUND('増減の明細 (単位 円)'!J25/1000,0)</f>
        <v>6942</v>
      </c>
      <c r="K25" s="80">
        <f>ROUND('増減の明細 (単位 円)'!K25/1000,0)</f>
        <v>0</v>
      </c>
      <c r="L25" s="80">
        <f>ROUND('増減の明細 (単位 円)'!L25/1000,0)</f>
        <v>3750</v>
      </c>
      <c r="M25" s="80">
        <f>ROUND('増減の明細 (単位 円)'!M25/1000,0)</f>
        <v>3750</v>
      </c>
      <c r="N25" s="11"/>
    </row>
    <row r="26" spans="1:14" ht="26.25" customHeight="1" x14ac:dyDescent="0.15">
      <c r="A26" s="1"/>
      <c r="B26" s="11"/>
      <c r="C26" s="79" t="s">
        <v>194</v>
      </c>
      <c r="D26" s="80">
        <f>ROUND('増減の明細 (単位 円)'!D26/1000,0)</f>
        <v>5000</v>
      </c>
      <c r="E26" s="80">
        <f>ROUND('増減の明細 (単位 円)'!E26/1000,0)</f>
        <v>17337590</v>
      </c>
      <c r="F26" s="80">
        <f>ROUND('増減の明細 (単位 円)'!F26/1000,0)</f>
        <v>5225996</v>
      </c>
      <c r="G26" s="80">
        <f>ROUND('増減の明細 (単位 円)'!G26/1000,0)</f>
        <v>12111594</v>
      </c>
      <c r="H26" s="80">
        <f>ROUND('増減の明細 (単位 円)'!H26/1000,0)</f>
        <v>1626500</v>
      </c>
      <c r="I26" s="80">
        <f>ROUND('増減の明細 (単位 円)'!I26/1000,0)</f>
        <v>0</v>
      </c>
      <c r="J26" s="80">
        <f>ROUND('増減の明細 (単位 円)'!J26/1000,0)</f>
        <v>37183</v>
      </c>
      <c r="K26" s="80">
        <f>ROUND('増減の明細 (単位 円)'!K26/1000,0)</f>
        <v>0</v>
      </c>
      <c r="L26" s="80">
        <f>ROUND('増減の明細 (単位 円)'!L26/1000,0)</f>
        <v>5000</v>
      </c>
      <c r="M26" s="80">
        <f>ROUND('増減の明細 (単位 円)'!M26/1000,0)</f>
        <v>5000</v>
      </c>
      <c r="N26" s="11"/>
    </row>
    <row r="27" spans="1:14" ht="26.25" customHeight="1" x14ac:dyDescent="0.15">
      <c r="A27" s="1"/>
      <c r="B27" s="11"/>
      <c r="C27" s="79" t="s">
        <v>195</v>
      </c>
      <c r="D27" s="80">
        <f>ROUND('増減の明細 (単位 円)'!D27/1000,0)</f>
        <v>940</v>
      </c>
      <c r="E27" s="80">
        <f>ROUND('増減の明細 (単位 円)'!E27/1000,0)</f>
        <v>2968730</v>
      </c>
      <c r="F27" s="80">
        <f>ROUND('増減の明細 (単位 円)'!F27/1000,0)</f>
        <v>2626902</v>
      </c>
      <c r="G27" s="80">
        <f>ROUND('増減の明細 (単位 円)'!G27/1000,0)</f>
        <v>341827</v>
      </c>
      <c r="H27" s="80">
        <f>ROUND('増減の明細 (単位 円)'!H27/1000,0)</f>
        <v>308539</v>
      </c>
      <c r="I27" s="80">
        <f>ROUND('増減の明細 (単位 円)'!I27/1000,0)</f>
        <v>0</v>
      </c>
      <c r="J27" s="80">
        <f>ROUND('増減の明細 (単位 円)'!J27/1000,0)</f>
        <v>1043</v>
      </c>
      <c r="K27" s="80">
        <f>ROUND('増減の明細 (単位 円)'!K27/1000,0)</f>
        <v>0</v>
      </c>
      <c r="L27" s="80">
        <f>ROUND('増減の明細 (単位 円)'!L27/1000,0)</f>
        <v>940</v>
      </c>
      <c r="M27" s="80">
        <f>ROUND('増減の明細 (単位 円)'!M27/1000,0)</f>
        <v>940</v>
      </c>
      <c r="N27" s="11"/>
    </row>
    <row r="28" spans="1:14" ht="26.25" customHeight="1" x14ac:dyDescent="0.15">
      <c r="A28" s="1"/>
      <c r="B28" s="11"/>
      <c r="C28" s="79" t="s">
        <v>196</v>
      </c>
      <c r="D28" s="80">
        <f>ROUND('増減の明細 (単位 円)'!D28/1000,0)</f>
        <v>1680</v>
      </c>
      <c r="E28" s="80">
        <f>ROUND('増減の明細 (単位 円)'!E28/1000,0)</f>
        <v>1292528</v>
      </c>
      <c r="F28" s="80">
        <f>ROUND('増減の明細 (単位 円)'!F28/1000,0)</f>
        <v>221353</v>
      </c>
      <c r="G28" s="80">
        <f>ROUND('増減の明細 (単位 円)'!G28/1000,0)</f>
        <v>1071175</v>
      </c>
      <c r="H28" s="80">
        <f>ROUND('増減の明細 (単位 円)'!H28/1000,0)</f>
        <v>856728</v>
      </c>
      <c r="I28" s="80">
        <f>ROUND('増減の明細 (単位 円)'!I28/1000,0)</f>
        <v>0</v>
      </c>
      <c r="J28" s="80">
        <f>ROUND('増減の明細 (単位 円)'!J28/1000,0)</f>
        <v>2100</v>
      </c>
      <c r="K28" s="80">
        <f>ROUND('増減の明細 (単位 円)'!K28/1000,0)</f>
        <v>0</v>
      </c>
      <c r="L28" s="80">
        <f>ROUND('増減の明細 (単位 円)'!L28/1000,0)</f>
        <v>1680</v>
      </c>
      <c r="M28" s="80">
        <f>ROUND('増減の明細 (単位 円)'!M28/1000,0)</f>
        <v>1680</v>
      </c>
      <c r="N28" s="11"/>
    </row>
    <row r="29" spans="1:14" ht="26.25" customHeight="1" x14ac:dyDescent="0.15">
      <c r="A29" s="1"/>
      <c r="B29" s="11"/>
      <c r="C29" s="79" t="s">
        <v>197</v>
      </c>
      <c r="D29" s="80">
        <f>ROUND('増減の明細 (単位 円)'!D29/1000,0)</f>
        <v>4030</v>
      </c>
      <c r="E29" s="80">
        <f>ROUND('増減の明細 (単位 円)'!E29/1000,0)</f>
        <v>838772</v>
      </c>
      <c r="F29" s="80">
        <f>ROUND('増減の明細 (単位 円)'!F29/1000,0)</f>
        <v>73783</v>
      </c>
      <c r="G29" s="80">
        <f>ROUND('増減の明細 (単位 円)'!G29/1000,0)</f>
        <v>764989</v>
      </c>
      <c r="H29" s="80">
        <f>ROUND('増減の明細 (単位 円)'!H29/1000,0)</f>
        <v>500000</v>
      </c>
      <c r="I29" s="80">
        <f>ROUND('増減の明細 (単位 円)'!I29/1000,0)</f>
        <v>0</v>
      </c>
      <c r="J29" s="80">
        <f>ROUND('増減の明細 (単位 円)'!J29/1000,0)</f>
        <v>6166</v>
      </c>
      <c r="K29" s="80">
        <f>ROUND('増減の明細 (単位 円)'!K29/1000,0)</f>
        <v>0</v>
      </c>
      <c r="L29" s="80">
        <f>ROUND('増減の明細 (単位 円)'!L29/1000,0)</f>
        <v>4030</v>
      </c>
      <c r="M29" s="80">
        <f>ROUND('増減の明細 (単位 円)'!M29/1000,0)</f>
        <v>4030</v>
      </c>
      <c r="N29" s="11"/>
    </row>
    <row r="30" spans="1:14" ht="26.25" customHeight="1" x14ac:dyDescent="0.15">
      <c r="A30" s="1"/>
      <c r="B30" s="11"/>
      <c r="C30" s="79" t="s">
        <v>198</v>
      </c>
      <c r="D30" s="80">
        <f>ROUND('増減の明細 (単位 円)'!D30/1000,0)</f>
        <v>300</v>
      </c>
      <c r="E30" s="80">
        <f>ROUND('増減の明細 (単位 円)'!E30/1000,0)</f>
        <v>735806</v>
      </c>
      <c r="F30" s="80">
        <f>ROUND('増減の明細 (単位 円)'!F30/1000,0)</f>
        <v>10828</v>
      </c>
      <c r="G30" s="80">
        <f>ROUND('増減の明細 (単位 円)'!G30/1000,0)</f>
        <v>724978</v>
      </c>
      <c r="H30" s="80">
        <f>ROUND('増減の明細 (単位 円)'!H30/1000,0)</f>
        <v>693000</v>
      </c>
      <c r="I30" s="80">
        <f>ROUND('増減の明細 (単位 円)'!I30/1000,0)</f>
        <v>0</v>
      </c>
      <c r="J30" s="80">
        <f>ROUND('増減の明細 (単位 円)'!J30/1000,0)</f>
        <v>312</v>
      </c>
      <c r="K30" s="80">
        <f>ROUND('増減の明細 (単位 円)'!K30/1000,0)</f>
        <v>0</v>
      </c>
      <c r="L30" s="80">
        <f>ROUND('増減の明細 (単位 円)'!L30/1000,0)</f>
        <v>300</v>
      </c>
      <c r="M30" s="80">
        <f>ROUND('増減の明細 (単位 円)'!M30/1000,0)</f>
        <v>300</v>
      </c>
      <c r="N30" s="11"/>
    </row>
    <row r="31" spans="1:14" ht="26.25" customHeight="1" x14ac:dyDescent="0.15">
      <c r="A31" s="1"/>
      <c r="B31" s="11"/>
      <c r="C31" s="79" t="s">
        <v>199</v>
      </c>
      <c r="D31" s="80">
        <f>ROUND('増減の明細 (単位 円)'!D31/1000,0)</f>
        <v>390</v>
      </c>
      <c r="E31" s="80">
        <f>ROUND('増減の明細 (単位 円)'!E31/1000,0)</f>
        <v>410773</v>
      </c>
      <c r="F31" s="80">
        <f>ROUND('増減の明細 (単位 円)'!F31/1000,0)</f>
        <v>358492</v>
      </c>
      <c r="G31" s="80">
        <f>ROUND('増減の明細 (単位 円)'!G31/1000,0)</f>
        <v>52280</v>
      </c>
      <c r="H31" s="80">
        <f>ROUND('増減の明細 (単位 円)'!H31/1000,0)</f>
        <v>50420</v>
      </c>
      <c r="I31" s="80">
        <f>ROUND('増減の明細 (単位 円)'!I31/1000,0)</f>
        <v>0</v>
      </c>
      <c r="J31" s="80">
        <f>ROUND('増減の明細 (単位 円)'!J31/1000,0)</f>
        <v>405</v>
      </c>
      <c r="K31" s="80">
        <f>ROUND('増減の明細 (単位 円)'!K31/1000,0)</f>
        <v>0</v>
      </c>
      <c r="L31" s="80">
        <f>ROUND('増減の明細 (単位 円)'!L31/1000,0)</f>
        <v>390</v>
      </c>
      <c r="M31" s="80">
        <f>ROUND('増減の明細 (単位 円)'!M31/1000,0)</f>
        <v>390</v>
      </c>
      <c r="N31" s="11"/>
    </row>
    <row r="32" spans="1:14" ht="26.25" customHeight="1" x14ac:dyDescent="0.15">
      <c r="A32" s="1"/>
      <c r="B32" s="11"/>
      <c r="C32" s="79" t="s">
        <v>200</v>
      </c>
      <c r="D32" s="80">
        <f>ROUND('増減の明細 (単位 円)'!D32/1000,0)</f>
        <v>1700</v>
      </c>
      <c r="E32" s="80">
        <f>ROUND('増減の明細 (単位 円)'!E32/1000,0)</f>
        <v>3905</v>
      </c>
      <c r="F32" s="80">
        <f>ROUND('増減の明細 (単位 円)'!F32/1000,0)</f>
        <v>0</v>
      </c>
      <c r="G32" s="80">
        <f>ROUND('増減の明細 (単位 円)'!G32/1000,0)</f>
        <v>3905</v>
      </c>
      <c r="H32" s="80">
        <f>ROUND('増減の明細 (単位 円)'!H32/1000,0)</f>
        <v>1700</v>
      </c>
      <c r="I32" s="80">
        <f>ROUND('増減の明細 (単位 円)'!I32/1000,0)</f>
        <v>0</v>
      </c>
      <c r="J32" s="80">
        <f>ROUND('増減の明細 (単位 円)'!J32/1000,0)</f>
        <v>3905</v>
      </c>
      <c r="K32" s="80">
        <f>ROUND('増減の明細 (単位 円)'!K32/1000,0)</f>
        <v>0</v>
      </c>
      <c r="L32" s="80">
        <f>ROUND('増減の明細 (単位 円)'!L32/1000,0)</f>
        <v>1700</v>
      </c>
      <c r="M32" s="80">
        <f>ROUND('増減の明細 (単位 円)'!M32/1000,0)</f>
        <v>1700</v>
      </c>
      <c r="N32" s="11"/>
    </row>
    <row r="33" spans="1:14" ht="26.25" customHeight="1" x14ac:dyDescent="0.15">
      <c r="A33" s="1"/>
      <c r="B33" s="11"/>
      <c r="C33" s="79" t="s">
        <v>201</v>
      </c>
      <c r="D33" s="80">
        <f>ROUND('増減の明細 (単位 円)'!D33/1000,0)</f>
        <v>200</v>
      </c>
      <c r="E33" s="80">
        <f>ROUND('増減の明細 (単位 円)'!E33/1000,0)</f>
        <v>4137425</v>
      </c>
      <c r="F33" s="80">
        <f>ROUND('増減の明細 (単位 円)'!F33/1000,0)</f>
        <v>1532559</v>
      </c>
      <c r="G33" s="80">
        <f>ROUND('増減の明細 (単位 円)'!G33/1000,0)</f>
        <v>2604865</v>
      </c>
      <c r="H33" s="80">
        <f>ROUND('増減の明細 (単位 円)'!H33/1000,0)</f>
        <v>629040</v>
      </c>
      <c r="I33" s="80">
        <f>ROUND('増減の明細 (単位 円)'!I33/1000,0)</f>
        <v>0</v>
      </c>
      <c r="J33" s="80">
        <f>ROUND('増減の明細 (単位 円)'!J33/1000,0)</f>
        <v>834</v>
      </c>
      <c r="K33" s="80">
        <f>ROUND('増減の明細 (単位 円)'!K33/1000,0)</f>
        <v>0</v>
      </c>
      <c r="L33" s="80">
        <f>ROUND('増減の明細 (単位 円)'!L33/1000,0)</f>
        <v>200</v>
      </c>
      <c r="M33" s="80">
        <f>ROUND('増減の明細 (単位 円)'!M33/1000,0)</f>
        <v>200</v>
      </c>
      <c r="N33" s="11"/>
    </row>
    <row r="34" spans="1:14" ht="26.25" customHeight="1" x14ac:dyDescent="0.15">
      <c r="A34" s="1"/>
      <c r="B34" s="11"/>
      <c r="C34" s="79" t="s">
        <v>202</v>
      </c>
      <c r="D34" s="80">
        <f>ROUND('増減の明細 (単位 円)'!D34/1000,0)</f>
        <v>1528</v>
      </c>
      <c r="E34" s="80">
        <f>ROUND('増減の明細 (単位 円)'!E34/1000,0)</f>
        <v>2614143</v>
      </c>
      <c r="F34" s="80">
        <f>ROUND('増減の明細 (単位 円)'!F34/1000,0)</f>
        <v>38194</v>
      </c>
      <c r="G34" s="80">
        <f>ROUND('増減の明細 (単位 円)'!G34/1000,0)</f>
        <v>2575949</v>
      </c>
      <c r="H34" s="80">
        <f>ROUND('増減の明細 (単位 円)'!H34/1000,0)</f>
        <v>1050000</v>
      </c>
      <c r="I34" s="80">
        <f>ROUND('増減の明細 (単位 円)'!I34/1000,0)</f>
        <v>0</v>
      </c>
      <c r="J34" s="80">
        <f>ROUND('増減の明細 (単位 円)'!J34/1000,0)</f>
        <v>3761</v>
      </c>
      <c r="K34" s="80">
        <f>ROUND('増減の明細 (単位 円)'!K34/1000,0)</f>
        <v>0</v>
      </c>
      <c r="L34" s="80">
        <f>ROUND('増減の明細 (単位 円)'!L34/1000,0)</f>
        <v>1528</v>
      </c>
      <c r="M34" s="80">
        <f>ROUND('増減の明細 (単位 円)'!M34/1000,0)</f>
        <v>1528</v>
      </c>
      <c r="N34" s="11"/>
    </row>
    <row r="35" spans="1:14" ht="26.25" customHeight="1" x14ac:dyDescent="0.15">
      <c r="A35" s="1"/>
      <c r="B35" s="11"/>
      <c r="C35" s="79" t="s">
        <v>203</v>
      </c>
      <c r="D35" s="80">
        <f>ROUND('増減の明細 (単位 円)'!D35/1000,0)</f>
        <v>233</v>
      </c>
      <c r="E35" s="80">
        <f>ROUND('増減の明細 (単位 円)'!E35/1000,0)</f>
        <v>4452045</v>
      </c>
      <c r="F35" s="80">
        <f>ROUND('増減の明細 (単位 円)'!F35/1000,0)</f>
        <v>1983605</v>
      </c>
      <c r="G35" s="80">
        <f>ROUND('増減の明細 (単位 円)'!G35/1000,0)</f>
        <v>2468440</v>
      </c>
      <c r="H35" s="80">
        <f>ROUND('増減の明細 (単位 円)'!H35/1000,0)</f>
        <v>105000</v>
      </c>
      <c r="I35" s="80">
        <f>ROUND('増減の明細 (単位 円)'!I35/1000,0)</f>
        <v>0</v>
      </c>
      <c r="J35" s="80">
        <f>ROUND('増減の明細 (単位 円)'!J35/1000,0)</f>
        <v>5480</v>
      </c>
      <c r="K35" s="80">
        <f>ROUND('増減の明細 (単位 円)'!K35/1000,0)</f>
        <v>0</v>
      </c>
      <c r="L35" s="80">
        <f>ROUND('増減の明細 (単位 円)'!L35/1000,0)</f>
        <v>233</v>
      </c>
      <c r="M35" s="80">
        <f>ROUND('増減の明細 (単位 円)'!M35/1000,0)</f>
        <v>233</v>
      </c>
      <c r="N35" s="11"/>
    </row>
    <row r="36" spans="1:14" ht="26.25" customHeight="1" x14ac:dyDescent="0.15">
      <c r="A36" s="1"/>
      <c r="B36" s="11"/>
      <c r="C36" s="79" t="s">
        <v>204</v>
      </c>
      <c r="D36" s="80">
        <f>ROUND('増減の明細 (単位 円)'!D36/1000,0)</f>
        <v>1744</v>
      </c>
      <c r="E36" s="80">
        <f>ROUND('増減の明細 (単位 円)'!E36/1000,0)</f>
        <v>1928449</v>
      </c>
      <c r="F36" s="80">
        <f>ROUND('増減の明細 (単位 円)'!F36/1000,0)</f>
        <v>393</v>
      </c>
      <c r="G36" s="80">
        <f>ROUND('増減の明細 (単位 円)'!G36/1000,0)</f>
        <v>1928055</v>
      </c>
      <c r="H36" s="80">
        <f>ROUND('増減の明細 (単位 円)'!H36/1000,0)</f>
        <v>1913459</v>
      </c>
      <c r="I36" s="80">
        <f>ROUND('増減の明細 (単位 円)'!I36/1000,0)</f>
        <v>0</v>
      </c>
      <c r="J36" s="80">
        <f>ROUND('増減の明細 (単位 円)'!J36/1000,0)</f>
        <v>1755</v>
      </c>
      <c r="K36" s="80">
        <f>ROUND('増減の明細 (単位 円)'!K36/1000,0)</f>
        <v>0</v>
      </c>
      <c r="L36" s="80">
        <f>ROUND('増減の明細 (単位 円)'!L36/1000,0)</f>
        <v>1744</v>
      </c>
      <c r="M36" s="80">
        <f>ROUND('増減の明細 (単位 円)'!M36/1000,0)</f>
        <v>1744</v>
      </c>
      <c r="N36" s="11"/>
    </row>
    <row r="37" spans="1:14" ht="26.25" customHeight="1" x14ac:dyDescent="0.15">
      <c r="A37" s="1"/>
      <c r="B37" s="11"/>
      <c r="C37" s="79" t="s">
        <v>205</v>
      </c>
      <c r="D37" s="80">
        <f>ROUND('増減の明細 (単位 円)'!D37/1000,0)</f>
        <v>6603</v>
      </c>
      <c r="E37" s="80">
        <f>ROUND('増減の明細 (単位 円)'!E37/1000,0)</f>
        <v>1829289</v>
      </c>
      <c r="F37" s="80">
        <f>ROUND('増減の明細 (単位 円)'!F37/1000,0)</f>
        <v>6909</v>
      </c>
      <c r="G37" s="80">
        <f>ROUND('増減の明細 (単位 円)'!G37/1000,0)</f>
        <v>1822379</v>
      </c>
      <c r="H37" s="80">
        <f>ROUND('増減の明細 (単位 円)'!H37/1000,0)</f>
        <v>1486448</v>
      </c>
      <c r="I37" s="80">
        <f>ROUND('増減の明細 (単位 円)'!I37/1000,0)</f>
        <v>0</v>
      </c>
      <c r="J37" s="80">
        <f>ROUND('増減の明細 (単位 円)'!J37/1000,0)</f>
        <v>8091</v>
      </c>
      <c r="K37" s="80">
        <f>ROUND('増減の明細 (単位 円)'!K37/1000,0)</f>
        <v>0</v>
      </c>
      <c r="L37" s="80">
        <f>ROUND('増減の明細 (単位 円)'!L37/1000,0)</f>
        <v>6603</v>
      </c>
      <c r="M37" s="80">
        <f>ROUND('増減の明細 (単位 円)'!M37/1000,0)</f>
        <v>6603</v>
      </c>
      <c r="N37" s="11"/>
    </row>
    <row r="38" spans="1:14" ht="26.25" customHeight="1" x14ac:dyDescent="0.15">
      <c r="A38" s="1"/>
      <c r="B38" s="11"/>
      <c r="C38" s="79" t="s">
        <v>206</v>
      </c>
      <c r="D38" s="80">
        <f>ROUND('増減の明細 (単位 円)'!D38/1000,0)</f>
        <v>1217</v>
      </c>
      <c r="E38" s="80">
        <f>ROUND('増減の明細 (単位 円)'!E38/1000,0)</f>
        <v>110380</v>
      </c>
      <c r="F38" s="80">
        <f>ROUND('増減の明細 (単位 円)'!F38/1000,0)</f>
        <v>1040</v>
      </c>
      <c r="G38" s="80">
        <f>ROUND('増減の明細 (単位 円)'!G38/1000,0)</f>
        <v>109340</v>
      </c>
      <c r="H38" s="80">
        <f>ROUND('増減の明細 (単位 円)'!H38/1000,0)</f>
        <v>100000</v>
      </c>
      <c r="I38" s="80">
        <f>ROUND('増減の明細 (単位 円)'!I38/1000,0)</f>
        <v>0</v>
      </c>
      <c r="J38" s="80">
        <f>ROUND('増減の明細 (単位 円)'!J38/1000,0)</f>
        <v>1331</v>
      </c>
      <c r="K38" s="80">
        <f>ROUND('増減の明細 (単位 円)'!K38/1000,0)</f>
        <v>0</v>
      </c>
      <c r="L38" s="80">
        <f>ROUND('増減の明細 (単位 円)'!L38/1000,0)</f>
        <v>1217</v>
      </c>
      <c r="M38" s="80">
        <f>ROUND('増減の明細 (単位 円)'!M38/1000,0)</f>
        <v>1217</v>
      </c>
      <c r="N38" s="11"/>
    </row>
    <row r="39" spans="1:14" ht="26.25" customHeight="1" x14ac:dyDescent="0.15">
      <c r="A39" s="1"/>
      <c r="B39" s="11"/>
      <c r="C39" s="79" t="s">
        <v>207</v>
      </c>
      <c r="D39" s="80">
        <f>ROUND('増減の明細 (単位 円)'!D39/1000,0)</f>
        <v>5100</v>
      </c>
      <c r="E39" s="80">
        <f>ROUND('増減の明細 (単位 円)'!E39/1000,0)</f>
        <v>24755829000</v>
      </c>
      <c r="F39" s="80">
        <f>ROUND('増減の明細 (単位 円)'!F39/1000,0)</f>
        <v>24488401000</v>
      </c>
      <c r="G39" s="80">
        <f>ROUND('増減の明細 (単位 円)'!G39/1000,0)</f>
        <v>267428000</v>
      </c>
      <c r="H39" s="80">
        <f>ROUND('増減の明細 (単位 円)'!H39/1000,0)</f>
        <v>16602100</v>
      </c>
      <c r="I39" s="80">
        <f>ROUND('増減の明細 (単位 円)'!I39/1000,0)</f>
        <v>0</v>
      </c>
      <c r="J39" s="80">
        <f>ROUND('増減の明細 (単位 円)'!J39/1000,0)</f>
        <v>82903</v>
      </c>
      <c r="K39" s="80">
        <f>ROUND('増減の明細 (単位 円)'!K39/1000,0)</f>
        <v>0</v>
      </c>
      <c r="L39" s="80">
        <f>ROUND('増減の明細 (単位 円)'!L39/1000,0)</f>
        <v>5100</v>
      </c>
      <c r="M39" s="80">
        <f>ROUND('増減の明細 (単位 円)'!M39/1000,0)</f>
        <v>5100</v>
      </c>
      <c r="N39" s="11"/>
    </row>
    <row r="40" spans="1:14" ht="37.5" customHeight="1" x14ac:dyDescent="0.15">
      <c r="A40" s="1"/>
      <c r="B40" s="11"/>
      <c r="C40" s="12" t="s">
        <v>9</v>
      </c>
      <c r="D40" s="80">
        <f>SUM(D20:D39)</f>
        <v>73000</v>
      </c>
      <c r="E40" s="80">
        <f t="shared" ref="E40:H40" si="1">SUM(E20:E39)</f>
        <v>25341671493</v>
      </c>
      <c r="F40" s="80">
        <f t="shared" si="1"/>
        <v>24991577073</v>
      </c>
      <c r="G40" s="80">
        <f t="shared" si="1"/>
        <v>350094415</v>
      </c>
      <c r="H40" s="80">
        <f t="shared" si="1"/>
        <v>62599314</v>
      </c>
      <c r="I40" s="81"/>
      <c r="J40" s="80"/>
      <c r="K40" s="80">
        <f>SUM(K20:K39)</f>
        <v>801</v>
      </c>
      <c r="L40" s="80">
        <f>SUM(L20:L39)</f>
        <v>72199</v>
      </c>
      <c r="M40" s="80">
        <f>SUM(M20:M39)</f>
        <v>73000</v>
      </c>
      <c r="N40" s="11"/>
    </row>
    <row r="41" spans="1:14" ht="7.5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6.7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phoneticPr fontId="2"/>
  <printOptions verticalCentered="1"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42"/>
  <sheetViews>
    <sheetView topLeftCell="B1" zoomScale="80" zoomScaleNormal="80" zoomScaleSheetLayoutView="80" workbookViewId="0">
      <selection activeCell="L7" sqref="L7"/>
    </sheetView>
  </sheetViews>
  <sheetFormatPr defaultRowHeight="13.5" x14ac:dyDescent="0.15"/>
  <cols>
    <col min="1" max="1" width="8.5" customWidth="1"/>
    <col min="2" max="2" width="5.5" customWidth="1"/>
    <col min="3" max="3" width="24.2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26.25" customHeight="1" x14ac:dyDescent="0.15"/>
    <row r="2" spans="1:14" ht="34.5" customHeight="1" x14ac:dyDescent="0.15">
      <c r="B2" s="8"/>
      <c r="C2" s="9" t="s">
        <v>46</v>
      </c>
      <c r="D2" s="9"/>
      <c r="E2" s="9"/>
      <c r="F2" s="9"/>
      <c r="G2" s="9"/>
      <c r="H2" s="9"/>
      <c r="I2" s="9"/>
      <c r="J2" s="9"/>
      <c r="K2" s="9"/>
      <c r="L2" s="9"/>
      <c r="M2" s="9"/>
    </row>
    <row r="3" spans="1:14" ht="20.100000000000001" customHeight="1" x14ac:dyDescent="0.15">
      <c r="B3" s="3"/>
      <c r="C3" s="10" t="s">
        <v>47</v>
      </c>
      <c r="D3" s="3"/>
      <c r="E3" s="3"/>
      <c r="F3" s="3"/>
      <c r="G3" s="3"/>
      <c r="H3" s="3"/>
      <c r="I3" s="3"/>
      <c r="J3" s="7" t="s">
        <v>209</v>
      </c>
      <c r="K3" s="3"/>
      <c r="L3" s="3"/>
      <c r="M3" s="3"/>
      <c r="N3" s="3"/>
    </row>
    <row r="4" spans="1:14" ht="50.1" customHeight="1" x14ac:dyDescent="0.15">
      <c r="A4" s="1"/>
      <c r="B4" s="11"/>
      <c r="C4" s="83" t="s">
        <v>48</v>
      </c>
      <c r="D4" s="82" t="s">
        <v>49</v>
      </c>
      <c r="E4" s="82" t="s">
        <v>50</v>
      </c>
      <c r="F4" s="82" t="s">
        <v>51</v>
      </c>
      <c r="G4" s="82" t="s">
        <v>52</v>
      </c>
      <c r="H4" s="82" t="s">
        <v>53</v>
      </c>
      <c r="I4" s="82" t="s">
        <v>54</v>
      </c>
      <c r="J4" s="82" t="s">
        <v>55</v>
      </c>
      <c r="K4" s="14"/>
      <c r="L4" s="11"/>
      <c r="M4" s="11"/>
      <c r="N4" s="11"/>
    </row>
    <row r="5" spans="1:14" ht="26.25" customHeight="1" x14ac:dyDescent="0.15">
      <c r="A5" s="1"/>
      <c r="B5" s="11"/>
      <c r="C5" s="15"/>
      <c r="D5" s="15"/>
      <c r="E5" s="15"/>
      <c r="F5" s="15"/>
      <c r="G5" s="15"/>
      <c r="H5" s="15"/>
      <c r="I5" s="15"/>
      <c r="J5" s="15"/>
      <c r="K5" s="11"/>
      <c r="L5" s="11"/>
      <c r="M5" s="11"/>
      <c r="N5" s="11"/>
    </row>
    <row r="6" spans="1:14" ht="26.25" customHeight="1" x14ac:dyDescent="0.15">
      <c r="A6" s="1"/>
      <c r="B6" s="11"/>
      <c r="C6" s="15"/>
      <c r="D6" s="15"/>
      <c r="E6" s="15"/>
      <c r="F6" s="15"/>
      <c r="G6" s="15"/>
      <c r="H6" s="15"/>
      <c r="I6" s="15"/>
      <c r="J6" s="15"/>
      <c r="K6" s="11"/>
      <c r="L6" s="11"/>
      <c r="M6" s="11"/>
      <c r="N6" s="11"/>
    </row>
    <row r="7" spans="1:14" ht="26.25" customHeight="1" x14ac:dyDescent="0.15">
      <c r="A7" s="1"/>
      <c r="B7" s="11"/>
      <c r="C7" s="83" t="s">
        <v>9</v>
      </c>
      <c r="D7" s="15"/>
      <c r="E7" s="15"/>
      <c r="F7" s="15"/>
      <c r="G7" s="15"/>
      <c r="H7" s="15"/>
      <c r="I7" s="15"/>
      <c r="J7" s="15"/>
      <c r="K7" s="11"/>
      <c r="L7" s="11"/>
      <c r="M7" s="11"/>
      <c r="N7" s="11"/>
    </row>
    <row r="8" spans="1:14" ht="11.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0.100000000000001" customHeight="1" x14ac:dyDescent="0.15">
      <c r="B9" s="3"/>
      <c r="C9" s="10" t="s">
        <v>181</v>
      </c>
      <c r="D9" s="3"/>
      <c r="E9" s="3"/>
      <c r="F9" s="3"/>
      <c r="G9" s="3"/>
      <c r="H9" s="3"/>
      <c r="I9" s="3"/>
      <c r="J9" s="3"/>
      <c r="K9" s="3"/>
      <c r="L9" s="7" t="s">
        <v>209</v>
      </c>
      <c r="M9" s="3"/>
      <c r="N9" s="3"/>
    </row>
    <row r="10" spans="1:14" ht="50.1" customHeight="1" x14ac:dyDescent="0.15">
      <c r="A10" s="1"/>
      <c r="B10" s="11"/>
      <c r="C10" s="83" t="s">
        <v>56</v>
      </c>
      <c r="D10" s="82" t="s">
        <v>57</v>
      </c>
      <c r="E10" s="82" t="s">
        <v>58</v>
      </c>
      <c r="F10" s="82" t="s">
        <v>59</v>
      </c>
      <c r="G10" s="82" t="s">
        <v>60</v>
      </c>
      <c r="H10" s="82" t="s">
        <v>61</v>
      </c>
      <c r="I10" s="82" t="s">
        <v>62</v>
      </c>
      <c r="J10" s="82" t="s">
        <v>63</v>
      </c>
      <c r="K10" s="82" t="s">
        <v>64</v>
      </c>
      <c r="L10" s="82" t="s">
        <v>55</v>
      </c>
      <c r="M10" s="11"/>
      <c r="N10" s="11"/>
    </row>
    <row r="11" spans="1:14" s="106" customFormat="1" ht="25.5" customHeight="1" x14ac:dyDescent="0.15">
      <c r="A11" s="1"/>
      <c r="B11" s="11"/>
      <c r="C11" s="79" t="s">
        <v>183</v>
      </c>
      <c r="D11" s="80">
        <v>3609198000</v>
      </c>
      <c r="E11" s="80">
        <v>1708730677</v>
      </c>
      <c r="F11" s="80">
        <v>1520562776</v>
      </c>
      <c r="G11" s="80">
        <f>E11-F11</f>
        <v>188167901</v>
      </c>
      <c r="H11" s="80">
        <v>3663046694</v>
      </c>
      <c r="I11" s="84">
        <v>1</v>
      </c>
      <c r="J11" s="80">
        <f>G11*I11</f>
        <v>188167901</v>
      </c>
      <c r="K11" s="80">
        <f>-(J11-D11)</f>
        <v>3421030099</v>
      </c>
      <c r="L11" s="80">
        <f>D11</f>
        <v>3609198000</v>
      </c>
      <c r="M11" s="11"/>
      <c r="N11" s="11"/>
    </row>
    <row r="12" spans="1:14" s="106" customFormat="1" ht="25.5" customHeight="1" x14ac:dyDescent="0.15">
      <c r="A12" s="1"/>
      <c r="B12" s="11"/>
      <c r="C12" s="79" t="s">
        <v>184</v>
      </c>
      <c r="D12" s="80">
        <v>985110000</v>
      </c>
      <c r="E12" s="80">
        <v>9155871108</v>
      </c>
      <c r="F12" s="80">
        <v>3817602776</v>
      </c>
      <c r="G12" s="80">
        <f t="shared" ref="G12:G15" si="0">E12-F12</f>
        <v>5338268332</v>
      </c>
      <c r="H12" s="80">
        <v>3933213976</v>
      </c>
      <c r="I12" s="84">
        <v>1</v>
      </c>
      <c r="J12" s="80">
        <f t="shared" ref="J12:J14" si="1">G12*I12</f>
        <v>5338268332</v>
      </c>
      <c r="K12" s="80">
        <v>0</v>
      </c>
      <c r="L12" s="80">
        <f t="shared" ref="L12:L15" si="2">D12</f>
        <v>985110000</v>
      </c>
      <c r="M12" s="11"/>
      <c r="N12" s="11"/>
    </row>
    <row r="13" spans="1:14" s="106" customFormat="1" ht="25.5" customHeight="1" x14ac:dyDescent="0.15">
      <c r="A13" s="1"/>
      <c r="B13" s="11"/>
      <c r="C13" s="79" t="s">
        <v>185</v>
      </c>
      <c r="D13" s="80">
        <v>10000000</v>
      </c>
      <c r="E13" s="80">
        <v>782558394</v>
      </c>
      <c r="F13" s="80">
        <v>1188</v>
      </c>
      <c r="G13" s="80">
        <f t="shared" si="0"/>
        <v>782557206</v>
      </c>
      <c r="H13" s="80">
        <v>10000000</v>
      </c>
      <c r="I13" s="84">
        <f>D13/H13</f>
        <v>1</v>
      </c>
      <c r="J13" s="80">
        <f>G13*I13</f>
        <v>782557206</v>
      </c>
      <c r="K13" s="80">
        <v>0</v>
      </c>
      <c r="L13" s="80">
        <f t="shared" si="2"/>
        <v>10000000</v>
      </c>
      <c r="M13" s="11"/>
      <c r="N13" s="11"/>
    </row>
    <row r="14" spans="1:14" s="137" customFormat="1" ht="25.5" customHeight="1" x14ac:dyDescent="0.15">
      <c r="A14" s="142"/>
      <c r="B14" s="141"/>
      <c r="C14" s="186" t="s">
        <v>303</v>
      </c>
      <c r="D14" s="187">
        <v>30000000</v>
      </c>
      <c r="E14" s="187">
        <v>62878501</v>
      </c>
      <c r="F14" s="187">
        <v>48229253</v>
      </c>
      <c r="G14" s="187">
        <f t="shared" si="0"/>
        <v>14649248</v>
      </c>
      <c r="H14" s="187">
        <v>30000000</v>
      </c>
      <c r="I14" s="188">
        <f t="shared" ref="I14" si="3">D14/H14</f>
        <v>1</v>
      </c>
      <c r="J14" s="187">
        <f t="shared" si="1"/>
        <v>14649248</v>
      </c>
      <c r="K14" s="187">
        <v>15350752</v>
      </c>
      <c r="L14" s="187">
        <f t="shared" si="2"/>
        <v>30000000</v>
      </c>
      <c r="M14" s="141"/>
      <c r="N14" s="141"/>
    </row>
    <row r="15" spans="1:14" s="137" customFormat="1" ht="25.5" customHeight="1" x14ac:dyDescent="0.15">
      <c r="A15" s="142"/>
      <c r="B15" s="141"/>
      <c r="C15" s="186" t="s">
        <v>312</v>
      </c>
      <c r="D15" s="187">
        <v>316383000</v>
      </c>
      <c r="E15" s="187">
        <v>326566468</v>
      </c>
      <c r="F15" s="187">
        <v>37500</v>
      </c>
      <c r="G15" s="187">
        <f t="shared" si="0"/>
        <v>326528968</v>
      </c>
      <c r="H15" s="187">
        <v>316383000</v>
      </c>
      <c r="I15" s="188">
        <f>D15/H15</f>
        <v>1</v>
      </c>
      <c r="J15" s="187">
        <f>G15*I15</f>
        <v>326528968</v>
      </c>
      <c r="K15" s="187">
        <v>0</v>
      </c>
      <c r="L15" s="187">
        <f t="shared" si="2"/>
        <v>316383000</v>
      </c>
      <c r="M15" s="141"/>
      <c r="N15" s="141"/>
    </row>
    <row r="16" spans="1:14" ht="37.5" customHeight="1" x14ac:dyDescent="0.15">
      <c r="A16" s="1"/>
      <c r="B16" s="11"/>
      <c r="C16" s="83" t="s">
        <v>9</v>
      </c>
      <c r="D16" s="80">
        <f t="shared" ref="D16:L16" si="4">SUM(D11:D15)</f>
        <v>4950691000</v>
      </c>
      <c r="E16" s="80">
        <f t="shared" si="4"/>
        <v>12036605148</v>
      </c>
      <c r="F16" s="80">
        <f t="shared" si="4"/>
        <v>5386433493</v>
      </c>
      <c r="G16" s="80">
        <f t="shared" si="4"/>
        <v>6650171655</v>
      </c>
      <c r="H16" s="80">
        <f t="shared" si="4"/>
        <v>7952643670</v>
      </c>
      <c r="I16" s="80"/>
      <c r="J16" s="80">
        <f t="shared" si="4"/>
        <v>6650171655</v>
      </c>
      <c r="K16" s="80">
        <f t="shared" si="4"/>
        <v>3436380851</v>
      </c>
      <c r="L16" s="80">
        <f t="shared" si="4"/>
        <v>4950691000</v>
      </c>
      <c r="M16" s="11"/>
      <c r="N16" s="11"/>
    </row>
    <row r="17" spans="1:14" ht="12" customHeight="1" x14ac:dyDescent="0.15">
      <c r="A17" s="1"/>
      <c r="B17" s="11"/>
      <c r="C17" s="1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ht="20.100000000000001" customHeight="1" x14ac:dyDescent="0.15">
      <c r="B18" s="3"/>
      <c r="C18" s="10" t="s">
        <v>182</v>
      </c>
      <c r="D18" s="3"/>
      <c r="E18" s="3"/>
      <c r="F18" s="3"/>
      <c r="G18" s="3"/>
      <c r="H18" s="3"/>
      <c r="I18" s="3"/>
      <c r="J18" s="3"/>
      <c r="K18" s="3"/>
      <c r="L18" s="7"/>
      <c r="M18" s="7" t="s">
        <v>209</v>
      </c>
      <c r="N18" s="3"/>
    </row>
    <row r="19" spans="1:14" ht="50.1" customHeight="1" x14ac:dyDescent="0.15">
      <c r="A19" s="1"/>
      <c r="B19" s="11"/>
      <c r="C19" s="83" t="s">
        <v>56</v>
      </c>
      <c r="D19" s="82" t="s">
        <v>65</v>
      </c>
      <c r="E19" s="82" t="s">
        <v>58</v>
      </c>
      <c r="F19" s="82" t="s">
        <v>59</v>
      </c>
      <c r="G19" s="82" t="s">
        <v>60</v>
      </c>
      <c r="H19" s="82" t="s">
        <v>61</v>
      </c>
      <c r="I19" s="82" t="s">
        <v>62</v>
      </c>
      <c r="J19" s="82" t="s">
        <v>63</v>
      </c>
      <c r="K19" s="82" t="s">
        <v>66</v>
      </c>
      <c r="L19" s="82" t="s">
        <v>67</v>
      </c>
      <c r="M19" s="82" t="s">
        <v>55</v>
      </c>
      <c r="N19" s="11"/>
    </row>
    <row r="20" spans="1:14" ht="26.25" customHeight="1" x14ac:dyDescent="0.15">
      <c r="A20" s="1"/>
      <c r="B20" s="11"/>
      <c r="C20" s="79" t="s">
        <v>188</v>
      </c>
      <c r="D20" s="114">
        <v>6600000</v>
      </c>
      <c r="E20" s="114">
        <v>2182475000</v>
      </c>
      <c r="F20" s="114">
        <v>640838000</v>
      </c>
      <c r="G20" s="114">
        <f>E20-F20</f>
        <v>1541637000</v>
      </c>
      <c r="H20" s="114">
        <v>420000000</v>
      </c>
      <c r="I20" s="115">
        <f>ROUND(D20/H20,5)</f>
        <v>1.5709999999999998E-2</v>
      </c>
      <c r="J20" s="114">
        <f>ROUND(G20*I20,1)</f>
        <v>24219117.300000001</v>
      </c>
      <c r="K20" s="114">
        <v>0</v>
      </c>
      <c r="L20" s="114">
        <f>D20-K20</f>
        <v>6600000</v>
      </c>
      <c r="M20" s="80">
        <v>6600000</v>
      </c>
      <c r="N20" s="11"/>
    </row>
    <row r="21" spans="1:14" s="137" customFormat="1" ht="26.25" customHeight="1" x14ac:dyDescent="0.15">
      <c r="A21" s="142"/>
      <c r="B21" s="141"/>
      <c r="C21" s="186" t="s">
        <v>189</v>
      </c>
      <c r="D21" s="187">
        <v>6000000</v>
      </c>
      <c r="E21" s="187">
        <v>705089833</v>
      </c>
      <c r="F21" s="187">
        <v>99587098</v>
      </c>
      <c r="G21" s="187">
        <f t="shared" ref="G21:G39" si="5">E21-F21</f>
        <v>605502735</v>
      </c>
      <c r="H21" s="187">
        <v>700000000</v>
      </c>
      <c r="I21" s="189">
        <f t="shared" ref="I21:I39" si="6">ROUND(D21/H21,5)</f>
        <v>8.5699999999999995E-3</v>
      </c>
      <c r="J21" s="187">
        <f t="shared" ref="J21:J39" si="7">ROUND(G21*I21,1)</f>
        <v>5189158.4000000004</v>
      </c>
      <c r="K21" s="187">
        <v>0</v>
      </c>
      <c r="L21" s="187">
        <f t="shared" ref="L21:L39" si="8">D21-K21</f>
        <v>6000000</v>
      </c>
      <c r="M21" s="187">
        <v>6000000</v>
      </c>
      <c r="N21" s="141"/>
    </row>
    <row r="22" spans="1:14" s="137" customFormat="1" ht="26.25" customHeight="1" x14ac:dyDescent="0.15">
      <c r="A22" s="142"/>
      <c r="B22" s="141"/>
      <c r="C22" s="186" t="s">
        <v>190</v>
      </c>
      <c r="D22" s="187">
        <v>2100000</v>
      </c>
      <c r="E22" s="187">
        <v>4043587000</v>
      </c>
      <c r="F22" s="187">
        <v>4041897000</v>
      </c>
      <c r="G22" s="187">
        <f t="shared" si="5"/>
        <v>1690000</v>
      </c>
      <c r="H22" s="187">
        <v>96000000</v>
      </c>
      <c r="I22" s="189">
        <f t="shared" si="6"/>
        <v>2.188E-2</v>
      </c>
      <c r="J22" s="187">
        <f>ROUND(G22*I22,1)</f>
        <v>36977.199999999997</v>
      </c>
      <c r="K22" s="187">
        <v>801444</v>
      </c>
      <c r="L22" s="187">
        <f t="shared" si="8"/>
        <v>1298556</v>
      </c>
      <c r="M22" s="187">
        <v>2100000</v>
      </c>
      <c r="N22" s="141"/>
    </row>
    <row r="23" spans="1:14" ht="26.25" customHeight="1" x14ac:dyDescent="0.15">
      <c r="A23" s="1"/>
      <c r="B23" s="11"/>
      <c r="C23" s="79" t="s">
        <v>191</v>
      </c>
      <c r="D23" s="80">
        <v>22535000</v>
      </c>
      <c r="E23" s="80">
        <v>369376976664</v>
      </c>
      <c r="F23" s="80">
        <v>321054411703</v>
      </c>
      <c r="G23" s="80">
        <f>E23-F23</f>
        <v>48322564961</v>
      </c>
      <c r="H23" s="187">
        <v>32510560000</v>
      </c>
      <c r="I23" s="189">
        <f>ROUND(D23/H23,5)</f>
        <v>6.8999999999999997E-4</v>
      </c>
      <c r="J23" s="187">
        <f>ROUND(G23*I23,1)</f>
        <v>33342569.800000001</v>
      </c>
      <c r="K23" s="187">
        <v>0</v>
      </c>
      <c r="L23" s="187">
        <f t="shared" si="8"/>
        <v>22535000</v>
      </c>
      <c r="M23" s="80">
        <v>22535000</v>
      </c>
      <c r="N23" s="11"/>
    </row>
    <row r="24" spans="1:14" s="137" customFormat="1" ht="26.25" customHeight="1" x14ac:dyDescent="0.15">
      <c r="A24" s="142"/>
      <c r="B24" s="141"/>
      <c r="C24" s="186" t="s">
        <v>192</v>
      </c>
      <c r="D24" s="187">
        <v>1350000</v>
      </c>
      <c r="E24" s="187">
        <v>819628066</v>
      </c>
      <c r="F24" s="187">
        <v>424306377</v>
      </c>
      <c r="G24" s="187">
        <f t="shared" si="5"/>
        <v>395321689</v>
      </c>
      <c r="H24" s="187">
        <v>128750000</v>
      </c>
      <c r="I24" s="189">
        <f t="shared" si="6"/>
        <v>1.0489999999999999E-2</v>
      </c>
      <c r="J24" s="187">
        <f t="shared" si="7"/>
        <v>4146924.5</v>
      </c>
      <c r="K24" s="187">
        <v>0</v>
      </c>
      <c r="L24" s="187">
        <f>D24-K24</f>
        <v>1350000</v>
      </c>
      <c r="M24" s="187">
        <v>1350000</v>
      </c>
      <c r="N24" s="141"/>
    </row>
    <row r="25" spans="1:14" s="137" customFormat="1" ht="26.25" customHeight="1" x14ac:dyDescent="0.15">
      <c r="A25" s="142"/>
      <c r="B25" s="141"/>
      <c r="C25" s="186" t="s">
        <v>193</v>
      </c>
      <c r="D25" s="187">
        <v>3750000</v>
      </c>
      <c r="E25" s="187">
        <v>170054901175</v>
      </c>
      <c r="F25" s="187">
        <v>164834979193</v>
      </c>
      <c r="G25" s="187">
        <f t="shared" si="5"/>
        <v>5219921982</v>
      </c>
      <c r="H25" s="187">
        <v>2821070000</v>
      </c>
      <c r="I25" s="189">
        <f t="shared" si="6"/>
        <v>1.33E-3</v>
      </c>
      <c r="J25" s="187">
        <f t="shared" si="7"/>
        <v>6942496.2000000002</v>
      </c>
      <c r="K25" s="187">
        <v>0</v>
      </c>
      <c r="L25" s="187">
        <f t="shared" si="8"/>
        <v>3750000</v>
      </c>
      <c r="M25" s="187">
        <v>3750000</v>
      </c>
      <c r="N25" s="141"/>
    </row>
    <row r="26" spans="1:14" s="137" customFormat="1" ht="26.25" customHeight="1" x14ac:dyDescent="0.15">
      <c r="A26" s="142"/>
      <c r="B26" s="141"/>
      <c r="C26" s="186" t="s">
        <v>299</v>
      </c>
      <c r="D26" s="187">
        <v>5000000</v>
      </c>
      <c r="E26" s="187">
        <v>17337589807</v>
      </c>
      <c r="F26" s="187">
        <v>5225996172</v>
      </c>
      <c r="G26" s="187">
        <f t="shared" si="5"/>
        <v>12111593635</v>
      </c>
      <c r="H26" s="187">
        <v>1626500000</v>
      </c>
      <c r="I26" s="189">
        <f t="shared" si="6"/>
        <v>3.0699999999999998E-3</v>
      </c>
      <c r="J26" s="187">
        <f t="shared" si="7"/>
        <v>37182592.5</v>
      </c>
      <c r="K26" s="187">
        <v>0</v>
      </c>
      <c r="L26" s="187">
        <f t="shared" si="8"/>
        <v>5000000</v>
      </c>
      <c r="M26" s="187">
        <v>5000000</v>
      </c>
      <c r="N26" s="141"/>
    </row>
    <row r="27" spans="1:14" s="137" customFormat="1" ht="26.25" customHeight="1" x14ac:dyDescent="0.15">
      <c r="A27" s="142"/>
      <c r="B27" s="141"/>
      <c r="C27" s="186" t="s">
        <v>300</v>
      </c>
      <c r="D27" s="187">
        <v>940000</v>
      </c>
      <c r="E27" s="187">
        <v>2968729755</v>
      </c>
      <c r="F27" s="187">
        <v>2626902375</v>
      </c>
      <c r="G27" s="187">
        <f t="shared" si="5"/>
        <v>341827380</v>
      </c>
      <c r="H27" s="187">
        <v>308539000</v>
      </c>
      <c r="I27" s="189">
        <f t="shared" si="6"/>
        <v>3.0500000000000002E-3</v>
      </c>
      <c r="J27" s="187">
        <f t="shared" si="7"/>
        <v>1042573.5</v>
      </c>
      <c r="K27" s="187">
        <v>0</v>
      </c>
      <c r="L27" s="187">
        <f t="shared" si="8"/>
        <v>940000</v>
      </c>
      <c r="M27" s="187">
        <v>940000</v>
      </c>
      <c r="N27" s="141"/>
    </row>
    <row r="28" spans="1:14" s="137" customFormat="1" ht="26.25" customHeight="1" x14ac:dyDescent="0.15">
      <c r="A28" s="142"/>
      <c r="B28" s="141"/>
      <c r="C28" s="186" t="s">
        <v>301</v>
      </c>
      <c r="D28" s="187">
        <v>1680000</v>
      </c>
      <c r="E28" s="187">
        <v>1292528230</v>
      </c>
      <c r="F28" s="187">
        <v>221353400</v>
      </c>
      <c r="G28" s="187">
        <f t="shared" si="5"/>
        <v>1071174830</v>
      </c>
      <c r="H28" s="187">
        <v>856728000</v>
      </c>
      <c r="I28" s="189">
        <f t="shared" si="6"/>
        <v>1.9599999999999999E-3</v>
      </c>
      <c r="J28" s="187">
        <f t="shared" si="7"/>
        <v>2099502.7000000002</v>
      </c>
      <c r="K28" s="187">
        <v>0</v>
      </c>
      <c r="L28" s="187">
        <f t="shared" si="8"/>
        <v>1680000</v>
      </c>
      <c r="M28" s="187">
        <v>1680000</v>
      </c>
      <c r="N28" s="141"/>
    </row>
    <row r="29" spans="1:14" s="137" customFormat="1" ht="26.25" customHeight="1" x14ac:dyDescent="0.15">
      <c r="A29" s="142"/>
      <c r="B29" s="141"/>
      <c r="C29" s="186" t="s">
        <v>302</v>
      </c>
      <c r="D29" s="187">
        <v>4030000</v>
      </c>
      <c r="E29" s="187">
        <v>838772335</v>
      </c>
      <c r="F29" s="187">
        <v>73783064</v>
      </c>
      <c r="G29" s="187">
        <f t="shared" si="5"/>
        <v>764989271</v>
      </c>
      <c r="H29" s="187">
        <v>500000000</v>
      </c>
      <c r="I29" s="189">
        <f t="shared" si="6"/>
        <v>8.0599999999999995E-3</v>
      </c>
      <c r="J29" s="187">
        <f t="shared" si="7"/>
        <v>6165813.5</v>
      </c>
      <c r="K29" s="187">
        <v>0</v>
      </c>
      <c r="L29" s="187">
        <f t="shared" si="8"/>
        <v>4030000</v>
      </c>
      <c r="M29" s="187">
        <v>4030000</v>
      </c>
      <c r="N29" s="141"/>
    </row>
    <row r="30" spans="1:14" s="137" customFormat="1" ht="26.25" customHeight="1" x14ac:dyDescent="0.15">
      <c r="A30" s="142"/>
      <c r="B30" s="141"/>
      <c r="C30" s="190" t="s">
        <v>304</v>
      </c>
      <c r="D30" s="187">
        <v>300000</v>
      </c>
      <c r="E30" s="187">
        <v>735806213</v>
      </c>
      <c r="F30" s="187">
        <v>10828418</v>
      </c>
      <c r="G30" s="187">
        <f t="shared" si="5"/>
        <v>724977795</v>
      </c>
      <c r="H30" s="187">
        <v>693000000</v>
      </c>
      <c r="I30" s="189">
        <f t="shared" si="6"/>
        <v>4.2999999999999999E-4</v>
      </c>
      <c r="J30" s="187">
        <f t="shared" si="7"/>
        <v>311740.5</v>
      </c>
      <c r="K30" s="187">
        <v>0</v>
      </c>
      <c r="L30" s="187">
        <f t="shared" si="8"/>
        <v>300000</v>
      </c>
      <c r="M30" s="187">
        <v>300000</v>
      </c>
      <c r="N30" s="141"/>
    </row>
    <row r="31" spans="1:14" s="137" customFormat="1" ht="26.25" customHeight="1" x14ac:dyDescent="0.15">
      <c r="A31" s="142"/>
      <c r="B31" s="141"/>
      <c r="C31" s="190" t="s">
        <v>305</v>
      </c>
      <c r="D31" s="187">
        <v>390000</v>
      </c>
      <c r="E31" s="187">
        <v>410772533</v>
      </c>
      <c r="F31" s="187">
        <v>358492264</v>
      </c>
      <c r="G31" s="187">
        <f t="shared" si="5"/>
        <v>52280269</v>
      </c>
      <c r="H31" s="187">
        <v>50420000</v>
      </c>
      <c r="I31" s="189">
        <f t="shared" si="6"/>
        <v>7.7400000000000004E-3</v>
      </c>
      <c r="J31" s="187">
        <f t="shared" si="7"/>
        <v>404649.3</v>
      </c>
      <c r="K31" s="187">
        <v>0</v>
      </c>
      <c r="L31" s="187">
        <f t="shared" si="8"/>
        <v>390000</v>
      </c>
      <c r="M31" s="187">
        <v>390000</v>
      </c>
      <c r="N31" s="141"/>
    </row>
    <row r="32" spans="1:14" s="137" customFormat="1" ht="26.25" customHeight="1" x14ac:dyDescent="0.15">
      <c r="A32" s="142"/>
      <c r="B32" s="141"/>
      <c r="C32" s="190" t="s">
        <v>200</v>
      </c>
      <c r="D32" s="187">
        <v>1700000</v>
      </c>
      <c r="E32" s="187">
        <v>3904600</v>
      </c>
      <c r="F32" s="187">
        <v>0</v>
      </c>
      <c r="G32" s="187">
        <f t="shared" si="5"/>
        <v>3904600</v>
      </c>
      <c r="H32" s="187">
        <v>1700000</v>
      </c>
      <c r="I32" s="189">
        <f t="shared" si="6"/>
        <v>1</v>
      </c>
      <c r="J32" s="187">
        <f t="shared" si="7"/>
        <v>3904600</v>
      </c>
      <c r="K32" s="187">
        <v>0</v>
      </c>
      <c r="L32" s="187">
        <f t="shared" si="8"/>
        <v>1700000</v>
      </c>
      <c r="M32" s="187">
        <v>1700000</v>
      </c>
      <c r="N32" s="141"/>
    </row>
    <row r="33" spans="1:14" s="137" customFormat="1" ht="26.25" customHeight="1" x14ac:dyDescent="0.15">
      <c r="A33" s="142"/>
      <c r="B33" s="141"/>
      <c r="C33" s="190" t="s">
        <v>306</v>
      </c>
      <c r="D33" s="187">
        <v>200000</v>
      </c>
      <c r="E33" s="187">
        <v>4137424652</v>
      </c>
      <c r="F33" s="187">
        <v>1532559341</v>
      </c>
      <c r="G33" s="187">
        <f t="shared" si="5"/>
        <v>2604865311</v>
      </c>
      <c r="H33" s="187">
        <v>629040000</v>
      </c>
      <c r="I33" s="189">
        <f t="shared" si="6"/>
        <v>3.2000000000000003E-4</v>
      </c>
      <c r="J33" s="187">
        <f t="shared" si="7"/>
        <v>833556.9</v>
      </c>
      <c r="K33" s="187">
        <v>0</v>
      </c>
      <c r="L33" s="187">
        <f t="shared" si="8"/>
        <v>200000</v>
      </c>
      <c r="M33" s="187">
        <v>200000</v>
      </c>
      <c r="N33" s="141"/>
    </row>
    <row r="34" spans="1:14" s="137" customFormat="1" ht="26.25" customHeight="1" x14ac:dyDescent="0.15">
      <c r="A34" s="142"/>
      <c r="B34" s="141"/>
      <c r="C34" s="190" t="s">
        <v>307</v>
      </c>
      <c r="D34" s="187">
        <v>1528000</v>
      </c>
      <c r="E34" s="187">
        <v>2614142520</v>
      </c>
      <c r="F34" s="187">
        <v>38194003</v>
      </c>
      <c r="G34" s="187">
        <f t="shared" si="5"/>
        <v>2575948517</v>
      </c>
      <c r="H34" s="187">
        <v>1050000000</v>
      </c>
      <c r="I34" s="189">
        <f t="shared" si="6"/>
        <v>1.4599999999999999E-3</v>
      </c>
      <c r="J34" s="187">
        <f t="shared" si="7"/>
        <v>3760884.8</v>
      </c>
      <c r="K34" s="187">
        <v>0</v>
      </c>
      <c r="L34" s="187">
        <f t="shared" si="8"/>
        <v>1528000</v>
      </c>
      <c r="M34" s="187">
        <v>1528000</v>
      </c>
      <c r="N34" s="141"/>
    </row>
    <row r="35" spans="1:14" s="137" customFormat="1" ht="26.25" customHeight="1" x14ac:dyDescent="0.15">
      <c r="A35" s="142"/>
      <c r="B35" s="141"/>
      <c r="C35" s="190" t="s">
        <v>308</v>
      </c>
      <c r="D35" s="187">
        <v>233000</v>
      </c>
      <c r="E35" s="187">
        <v>4452045008</v>
      </c>
      <c r="F35" s="187">
        <v>1983604749</v>
      </c>
      <c r="G35" s="187">
        <f t="shared" si="5"/>
        <v>2468440259</v>
      </c>
      <c r="H35" s="187">
        <v>105000000</v>
      </c>
      <c r="I35" s="189">
        <f t="shared" si="6"/>
        <v>2.2200000000000002E-3</v>
      </c>
      <c r="J35" s="187">
        <f t="shared" si="7"/>
        <v>5479937.4000000004</v>
      </c>
      <c r="K35" s="187">
        <v>0</v>
      </c>
      <c r="L35" s="187">
        <f t="shared" si="8"/>
        <v>233000</v>
      </c>
      <c r="M35" s="187">
        <v>233000</v>
      </c>
      <c r="N35" s="141"/>
    </row>
    <row r="36" spans="1:14" s="137" customFormat="1" ht="26.25" customHeight="1" x14ac:dyDescent="0.15">
      <c r="A36" s="142"/>
      <c r="B36" s="141"/>
      <c r="C36" s="186" t="s">
        <v>309</v>
      </c>
      <c r="D36" s="187">
        <v>1744000</v>
      </c>
      <c r="E36" s="187">
        <v>1928448621</v>
      </c>
      <c r="F36" s="187">
        <v>393271</v>
      </c>
      <c r="G36" s="187">
        <f t="shared" si="5"/>
        <v>1928055350</v>
      </c>
      <c r="H36" s="187">
        <v>1913459049</v>
      </c>
      <c r="I36" s="189">
        <f t="shared" si="6"/>
        <v>9.1E-4</v>
      </c>
      <c r="J36" s="187">
        <f t="shared" si="7"/>
        <v>1754530.4</v>
      </c>
      <c r="K36" s="187">
        <v>0</v>
      </c>
      <c r="L36" s="187">
        <f t="shared" si="8"/>
        <v>1744000</v>
      </c>
      <c r="M36" s="187">
        <v>1744000</v>
      </c>
      <c r="N36" s="141"/>
    </row>
    <row r="37" spans="1:14" s="137" customFormat="1" ht="26.25" customHeight="1" x14ac:dyDescent="0.15">
      <c r="A37" s="142"/>
      <c r="B37" s="141"/>
      <c r="C37" s="186" t="s">
        <v>310</v>
      </c>
      <c r="D37" s="187">
        <v>6603000</v>
      </c>
      <c r="E37" s="187">
        <v>1829288684</v>
      </c>
      <c r="F37" s="187">
        <v>6909336</v>
      </c>
      <c r="G37" s="187">
        <f t="shared" si="5"/>
        <v>1822379348</v>
      </c>
      <c r="H37" s="187">
        <v>1486448000</v>
      </c>
      <c r="I37" s="189">
        <f t="shared" si="6"/>
        <v>4.4400000000000004E-3</v>
      </c>
      <c r="J37" s="187">
        <f t="shared" si="7"/>
        <v>8091364.2999999998</v>
      </c>
      <c r="K37" s="187">
        <v>0</v>
      </c>
      <c r="L37" s="187">
        <f t="shared" si="8"/>
        <v>6603000</v>
      </c>
      <c r="M37" s="187">
        <v>6603000</v>
      </c>
      <c r="N37" s="141"/>
    </row>
    <row r="38" spans="1:14" s="137" customFormat="1" ht="26.25" customHeight="1" x14ac:dyDescent="0.15">
      <c r="A38" s="142"/>
      <c r="B38" s="141"/>
      <c r="C38" s="186" t="s">
        <v>311</v>
      </c>
      <c r="D38" s="187">
        <v>1217000</v>
      </c>
      <c r="E38" s="187">
        <v>110380435</v>
      </c>
      <c r="F38" s="187">
        <v>1040291</v>
      </c>
      <c r="G38" s="187">
        <f t="shared" si="5"/>
        <v>109340144</v>
      </c>
      <c r="H38" s="187">
        <v>100000000</v>
      </c>
      <c r="I38" s="189">
        <f t="shared" si="6"/>
        <v>1.217E-2</v>
      </c>
      <c r="J38" s="187">
        <f t="shared" si="7"/>
        <v>1330669.6000000001</v>
      </c>
      <c r="K38" s="187">
        <v>0</v>
      </c>
      <c r="L38" s="187">
        <f t="shared" si="8"/>
        <v>1217000</v>
      </c>
      <c r="M38" s="187">
        <v>1217000</v>
      </c>
      <c r="N38" s="141"/>
    </row>
    <row r="39" spans="1:14" s="137" customFormat="1" ht="26.25" customHeight="1" x14ac:dyDescent="0.15">
      <c r="A39" s="142"/>
      <c r="B39" s="141"/>
      <c r="C39" s="186" t="s">
        <v>207</v>
      </c>
      <c r="D39" s="187">
        <v>5100000</v>
      </c>
      <c r="E39" s="187">
        <v>24755829000000</v>
      </c>
      <c r="F39" s="187">
        <v>24488401000000</v>
      </c>
      <c r="G39" s="187">
        <f t="shared" si="5"/>
        <v>267428000000</v>
      </c>
      <c r="H39" s="187">
        <v>16602100000</v>
      </c>
      <c r="I39" s="189">
        <f t="shared" si="6"/>
        <v>3.1E-4</v>
      </c>
      <c r="J39" s="187">
        <f t="shared" si="7"/>
        <v>82902680</v>
      </c>
      <c r="K39" s="187">
        <v>0</v>
      </c>
      <c r="L39" s="187">
        <f t="shared" si="8"/>
        <v>5100000</v>
      </c>
      <c r="M39" s="187">
        <v>5100000</v>
      </c>
      <c r="N39" s="141"/>
    </row>
    <row r="40" spans="1:14" ht="37.5" customHeight="1" x14ac:dyDescent="0.15">
      <c r="A40" s="1"/>
      <c r="B40" s="11"/>
      <c r="C40" s="83" t="s">
        <v>9</v>
      </c>
      <c r="D40" s="80">
        <f>SUM(D20:D39)</f>
        <v>73000000</v>
      </c>
      <c r="E40" s="80">
        <f t="shared" ref="E40:H40" si="9">SUM(E20:E39)</f>
        <v>25341671491131</v>
      </c>
      <c r="F40" s="80">
        <f t="shared" si="9"/>
        <v>24991577076055</v>
      </c>
      <c r="G40" s="80">
        <f t="shared" si="9"/>
        <v>350094415076</v>
      </c>
      <c r="H40" s="80">
        <f t="shared" si="9"/>
        <v>62599314049</v>
      </c>
      <c r="I40" s="81"/>
      <c r="J40" s="80"/>
      <c r="K40" s="80">
        <f>SUM(K20:K39)</f>
        <v>801444</v>
      </c>
      <c r="L40" s="80">
        <f>SUM(L20:L39)</f>
        <v>72198556</v>
      </c>
      <c r="M40" s="80">
        <f>SUM(M20:M39)</f>
        <v>73000000</v>
      </c>
      <c r="N40" s="11"/>
    </row>
    <row r="41" spans="1:14" ht="7.5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ht="6.7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phoneticPr fontId="2"/>
  <printOptions verticalCentered="1"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32"/>
  <sheetViews>
    <sheetView view="pageBreakPreview" zoomScaleNormal="100" zoomScaleSheetLayoutView="100" workbookViewId="0">
      <selection activeCell="K18" sqref="K18"/>
    </sheetView>
  </sheetViews>
  <sheetFormatPr defaultRowHeight="13.5" x14ac:dyDescent="0.15"/>
  <cols>
    <col min="1" max="1" width="1.25" style="106" customWidth="1"/>
    <col min="2" max="2" width="3.25" style="106" customWidth="1"/>
    <col min="3" max="3" width="23.5" style="106" customWidth="1"/>
    <col min="4" max="9" width="13.75" style="106" customWidth="1"/>
    <col min="10" max="10" width="10.75" style="106" hidden="1" customWidth="1"/>
    <col min="11" max="11" width="0.75" style="106" customWidth="1"/>
    <col min="12" max="12" width="0.375" style="106" customWidth="1"/>
    <col min="13" max="16384" width="9" style="106"/>
  </cols>
  <sheetData>
    <row r="1" spans="2:11" ht="37.5" customHeight="1" x14ac:dyDescent="0.15"/>
    <row r="2" spans="2:11" ht="18.75" customHeight="1" x14ac:dyDescent="0.15">
      <c r="B2" s="107"/>
      <c r="C2" s="108" t="s">
        <v>283</v>
      </c>
      <c r="D2" s="109"/>
      <c r="E2" s="109"/>
      <c r="F2" s="109"/>
      <c r="G2" s="109"/>
      <c r="H2" s="109"/>
      <c r="I2" s="110" t="s">
        <v>227</v>
      </c>
      <c r="J2" s="107"/>
      <c r="K2" s="107"/>
    </row>
    <row r="3" spans="2:11" s="1" customFormat="1" ht="17.45" customHeight="1" x14ac:dyDescent="0.15">
      <c r="B3" s="11"/>
      <c r="C3" s="245" t="s">
        <v>68</v>
      </c>
      <c r="D3" s="246" t="s">
        <v>7</v>
      </c>
      <c r="E3" s="246" t="s">
        <v>5</v>
      </c>
      <c r="F3" s="246" t="s">
        <v>3</v>
      </c>
      <c r="G3" s="246" t="s">
        <v>4</v>
      </c>
      <c r="H3" s="248" t="s">
        <v>69</v>
      </c>
      <c r="I3" s="243" t="s">
        <v>70</v>
      </c>
      <c r="J3" s="17" t="s">
        <v>9</v>
      </c>
      <c r="K3" s="11"/>
    </row>
    <row r="4" spans="2:11" s="20" customFormat="1" ht="17.45" customHeight="1" x14ac:dyDescent="0.15">
      <c r="B4" s="14"/>
      <c r="C4" s="245"/>
      <c r="D4" s="247"/>
      <c r="E4" s="247"/>
      <c r="F4" s="247"/>
      <c r="G4" s="247"/>
      <c r="H4" s="247"/>
      <c r="I4" s="244"/>
      <c r="J4" s="19"/>
      <c r="K4" s="14"/>
    </row>
    <row r="5" spans="2:11" s="20" customFormat="1" ht="26.25" customHeight="1" x14ac:dyDescent="0.15">
      <c r="B5" s="14"/>
      <c r="C5" s="21" t="s">
        <v>251</v>
      </c>
      <c r="D5" s="98">
        <v>225148345</v>
      </c>
      <c r="E5" s="98"/>
      <c r="F5" s="98">
        <v>423151655</v>
      </c>
      <c r="G5" s="98"/>
      <c r="H5" s="98">
        <f>SUM(D5:G5)</f>
        <v>648300000</v>
      </c>
      <c r="I5" s="100">
        <v>648300000</v>
      </c>
      <c r="J5" s="97"/>
      <c r="K5" s="14"/>
    </row>
    <row r="6" spans="2:11" s="1" customFormat="1" ht="26.25" customHeight="1" x14ac:dyDescent="0.15">
      <c r="B6" s="11"/>
      <c r="C6" s="94" t="s">
        <v>228</v>
      </c>
      <c r="D6" s="95">
        <v>30749066</v>
      </c>
      <c r="E6" s="22"/>
      <c r="F6" s="22"/>
      <c r="G6" s="22"/>
      <c r="H6" s="96">
        <f>SUM(D6:G6)</f>
        <v>30749066</v>
      </c>
      <c r="I6" s="95">
        <v>30749000</v>
      </c>
      <c r="J6" s="23"/>
      <c r="K6" s="11"/>
    </row>
    <row r="7" spans="2:11" s="1" customFormat="1" ht="26.25" customHeight="1" x14ac:dyDescent="0.15">
      <c r="B7" s="11"/>
      <c r="C7" s="94" t="s">
        <v>229</v>
      </c>
      <c r="D7" s="95">
        <f>748068-E7</f>
        <v>298068</v>
      </c>
      <c r="E7" s="95">
        <v>450000</v>
      </c>
      <c r="F7" s="22"/>
      <c r="G7" s="22"/>
      <c r="H7" s="96">
        <f t="shared" ref="H7:H27" si="0">SUM(D7:G7)</f>
        <v>748068</v>
      </c>
      <c r="I7" s="95">
        <v>748000</v>
      </c>
      <c r="J7" s="23"/>
      <c r="K7" s="11"/>
    </row>
    <row r="8" spans="2:11" s="1" customFormat="1" ht="26.25" customHeight="1" x14ac:dyDescent="0.15">
      <c r="B8" s="11"/>
      <c r="C8" s="94" t="s">
        <v>230</v>
      </c>
      <c r="D8" s="95">
        <v>1219100</v>
      </c>
      <c r="E8" s="22"/>
      <c r="F8" s="22"/>
      <c r="G8" s="22"/>
      <c r="H8" s="96">
        <f t="shared" si="0"/>
        <v>1219100</v>
      </c>
      <c r="I8" s="95">
        <v>1219000</v>
      </c>
      <c r="J8" s="23"/>
      <c r="K8" s="11"/>
    </row>
    <row r="9" spans="2:11" s="1" customFormat="1" ht="26.25" customHeight="1" x14ac:dyDescent="0.15">
      <c r="B9" s="11"/>
      <c r="C9" s="94" t="s">
        <v>231</v>
      </c>
      <c r="D9" s="95">
        <v>863134807</v>
      </c>
      <c r="E9" s="22"/>
      <c r="F9" s="22"/>
      <c r="G9" s="22"/>
      <c r="H9" s="96">
        <f t="shared" si="0"/>
        <v>863134807</v>
      </c>
      <c r="I9" s="95">
        <v>863135000</v>
      </c>
      <c r="J9" s="23"/>
      <c r="K9" s="11"/>
    </row>
    <row r="10" spans="2:11" s="1" customFormat="1" ht="26.25" customHeight="1" x14ac:dyDescent="0.15">
      <c r="B10" s="11"/>
      <c r="C10" s="94" t="s">
        <v>232</v>
      </c>
      <c r="D10" s="95">
        <v>15768057</v>
      </c>
      <c r="E10" s="22"/>
      <c r="F10" s="22"/>
      <c r="G10" s="22"/>
      <c r="H10" s="96">
        <f t="shared" si="0"/>
        <v>15768057</v>
      </c>
      <c r="I10" s="95">
        <v>15768000</v>
      </c>
      <c r="J10" s="23"/>
      <c r="K10" s="11"/>
    </row>
    <row r="11" spans="2:11" s="1" customFormat="1" ht="26.25" customHeight="1" x14ac:dyDescent="0.15">
      <c r="B11" s="11"/>
      <c r="C11" s="94" t="s">
        <v>233</v>
      </c>
      <c r="D11" s="95">
        <v>2985033</v>
      </c>
      <c r="E11" s="22"/>
      <c r="F11" s="22"/>
      <c r="G11" s="22"/>
      <c r="H11" s="96">
        <f t="shared" si="0"/>
        <v>2985033</v>
      </c>
      <c r="I11" s="95">
        <v>2985000</v>
      </c>
      <c r="J11" s="23"/>
      <c r="K11" s="11"/>
    </row>
    <row r="12" spans="2:11" s="1" customFormat="1" ht="26.25" customHeight="1" x14ac:dyDescent="0.15">
      <c r="B12" s="11"/>
      <c r="C12" s="94" t="s">
        <v>234</v>
      </c>
      <c r="D12" s="95">
        <v>10620672</v>
      </c>
      <c r="E12" s="22"/>
      <c r="F12" s="22"/>
      <c r="G12" s="22"/>
      <c r="H12" s="96">
        <f t="shared" si="0"/>
        <v>10620672</v>
      </c>
      <c r="I12" s="95">
        <v>10621000</v>
      </c>
      <c r="J12" s="23"/>
      <c r="K12" s="11"/>
    </row>
    <row r="13" spans="2:11" s="1" customFormat="1" ht="26.25" customHeight="1" x14ac:dyDescent="0.15">
      <c r="B13" s="11"/>
      <c r="C13" s="94" t="s">
        <v>235</v>
      </c>
      <c r="D13" s="95">
        <v>5253216</v>
      </c>
      <c r="E13" s="22"/>
      <c r="F13" s="22"/>
      <c r="G13" s="22"/>
      <c r="H13" s="96">
        <f t="shared" si="0"/>
        <v>5253216</v>
      </c>
      <c r="I13" s="95">
        <v>5253000</v>
      </c>
      <c r="J13" s="23"/>
      <c r="K13" s="11"/>
    </row>
    <row r="14" spans="2:11" s="1" customFormat="1" ht="26.25" customHeight="1" x14ac:dyDescent="0.15">
      <c r="B14" s="11"/>
      <c r="C14" s="94" t="s">
        <v>236</v>
      </c>
      <c r="D14" s="111">
        <v>43093869</v>
      </c>
      <c r="E14" s="22"/>
      <c r="F14" s="22"/>
      <c r="G14" s="22"/>
      <c r="H14" s="96">
        <f t="shared" si="0"/>
        <v>43093869</v>
      </c>
      <c r="I14" s="95">
        <v>43094000</v>
      </c>
      <c r="J14" s="23"/>
      <c r="K14" s="11"/>
    </row>
    <row r="15" spans="2:11" s="1" customFormat="1" ht="26.25" customHeight="1" x14ac:dyDescent="0.15">
      <c r="B15" s="11"/>
      <c r="C15" s="94" t="s">
        <v>237</v>
      </c>
      <c r="D15" s="86">
        <v>70000000</v>
      </c>
      <c r="E15" s="24"/>
      <c r="F15" s="24"/>
      <c r="G15" s="24"/>
      <c r="H15" s="112">
        <f t="shared" si="0"/>
        <v>70000000</v>
      </c>
      <c r="I15" s="86">
        <v>70000000</v>
      </c>
      <c r="J15" s="23"/>
      <c r="K15" s="11"/>
    </row>
    <row r="16" spans="2:11" s="1" customFormat="1" ht="26.25" customHeight="1" x14ac:dyDescent="0.15">
      <c r="B16" s="11"/>
      <c r="C16" s="94" t="s">
        <v>238</v>
      </c>
      <c r="D16" s="95">
        <v>5135272</v>
      </c>
      <c r="E16" s="22"/>
      <c r="F16" s="22"/>
      <c r="G16" s="22"/>
      <c r="H16" s="96">
        <f t="shared" si="0"/>
        <v>5135272</v>
      </c>
      <c r="I16" s="95">
        <v>5135000</v>
      </c>
      <c r="J16" s="23"/>
      <c r="K16" s="11"/>
    </row>
    <row r="17" spans="2:11" s="1" customFormat="1" ht="26.25" customHeight="1" x14ac:dyDescent="0.15">
      <c r="B17" s="11"/>
      <c r="C17" s="94" t="s">
        <v>239</v>
      </c>
      <c r="D17" s="111">
        <v>16163982</v>
      </c>
      <c r="E17" s="22"/>
      <c r="F17" s="22"/>
      <c r="G17" s="22"/>
      <c r="H17" s="96">
        <f t="shared" si="0"/>
        <v>16163982</v>
      </c>
      <c r="I17" s="95">
        <v>16164000</v>
      </c>
      <c r="J17" s="23"/>
      <c r="K17" s="11"/>
    </row>
    <row r="18" spans="2:11" s="1" customFormat="1" ht="26.25" customHeight="1" x14ac:dyDescent="0.15">
      <c r="B18" s="11"/>
      <c r="C18" s="94" t="s">
        <v>240</v>
      </c>
      <c r="D18" s="95">
        <v>5006672</v>
      </c>
      <c r="E18" s="22"/>
      <c r="F18" s="22"/>
      <c r="G18" s="22"/>
      <c r="H18" s="96">
        <f t="shared" si="0"/>
        <v>5006672</v>
      </c>
      <c r="I18" s="95">
        <v>5007000</v>
      </c>
      <c r="J18" s="23"/>
      <c r="K18" s="11"/>
    </row>
    <row r="19" spans="2:11" s="1" customFormat="1" ht="26.25" customHeight="1" x14ac:dyDescent="0.15">
      <c r="B19" s="11"/>
      <c r="C19" s="94" t="s">
        <v>241</v>
      </c>
      <c r="D19" s="86">
        <v>3037445</v>
      </c>
      <c r="E19" s="24"/>
      <c r="F19" s="24"/>
      <c r="G19" s="24"/>
      <c r="H19" s="112">
        <f t="shared" si="0"/>
        <v>3037445</v>
      </c>
      <c r="I19" s="86">
        <v>3037000</v>
      </c>
      <c r="J19" s="23"/>
      <c r="K19" s="11"/>
    </row>
    <row r="20" spans="2:11" s="1" customFormat="1" ht="26.25" customHeight="1" x14ac:dyDescent="0.15">
      <c r="B20" s="11"/>
      <c r="C20" s="94" t="s">
        <v>242</v>
      </c>
      <c r="D20" s="95">
        <v>8409567</v>
      </c>
      <c r="E20" s="22"/>
      <c r="F20" s="22"/>
      <c r="G20" s="22"/>
      <c r="H20" s="96">
        <f t="shared" si="0"/>
        <v>8409567</v>
      </c>
      <c r="I20" s="95">
        <v>8410000</v>
      </c>
      <c r="J20" s="23"/>
      <c r="K20" s="11"/>
    </row>
    <row r="21" spans="2:11" s="1" customFormat="1" ht="26.25" customHeight="1" x14ac:dyDescent="0.15">
      <c r="B21" s="11"/>
      <c r="C21" s="94" t="s">
        <v>243</v>
      </c>
      <c r="D21" s="95">
        <v>43172954</v>
      </c>
      <c r="E21" s="37"/>
      <c r="F21" s="37"/>
      <c r="G21" s="37"/>
      <c r="H21" s="96">
        <f t="shared" si="0"/>
        <v>43172954</v>
      </c>
      <c r="I21" s="87">
        <v>43173000</v>
      </c>
      <c r="J21" s="23"/>
      <c r="K21" s="11"/>
    </row>
    <row r="22" spans="2:11" s="1" customFormat="1" ht="26.25" customHeight="1" x14ac:dyDescent="0.15">
      <c r="B22" s="11"/>
      <c r="C22" s="94" t="s">
        <v>244</v>
      </c>
      <c r="D22" s="95">
        <v>7308</v>
      </c>
      <c r="E22" s="37"/>
      <c r="F22" s="37"/>
      <c r="G22" s="37"/>
      <c r="H22" s="96">
        <f t="shared" si="0"/>
        <v>7308</v>
      </c>
      <c r="I22" s="87">
        <v>7000</v>
      </c>
      <c r="J22" s="23"/>
      <c r="K22" s="11"/>
    </row>
    <row r="23" spans="2:11" s="1" customFormat="1" ht="26.25" customHeight="1" x14ac:dyDescent="0.15">
      <c r="B23" s="11"/>
      <c r="C23" s="94" t="s">
        <v>245</v>
      </c>
      <c r="D23" s="95">
        <v>56910931</v>
      </c>
      <c r="E23" s="37"/>
      <c r="F23" s="37"/>
      <c r="G23" s="37"/>
      <c r="H23" s="96">
        <f t="shared" si="0"/>
        <v>56910931</v>
      </c>
      <c r="I23" s="87">
        <v>56911000</v>
      </c>
      <c r="J23" s="23"/>
      <c r="K23" s="11"/>
    </row>
    <row r="24" spans="2:11" s="1" customFormat="1" ht="26.25" customHeight="1" x14ac:dyDescent="0.15">
      <c r="B24" s="11"/>
      <c r="C24" s="94" t="s">
        <v>246</v>
      </c>
      <c r="D24" s="95">
        <v>15657623</v>
      </c>
      <c r="E24" s="37"/>
      <c r="F24" s="37"/>
      <c r="G24" s="37"/>
      <c r="H24" s="96">
        <f t="shared" si="0"/>
        <v>15657623</v>
      </c>
      <c r="I24" s="87">
        <v>15658000</v>
      </c>
      <c r="J24" s="23"/>
      <c r="K24" s="11"/>
    </row>
    <row r="25" spans="2:11" s="1" customFormat="1" ht="26.25" customHeight="1" x14ac:dyDescent="0.15">
      <c r="B25" s="11"/>
      <c r="C25" s="94" t="s">
        <v>247</v>
      </c>
      <c r="D25" s="95">
        <v>47053289</v>
      </c>
      <c r="E25" s="37"/>
      <c r="F25" s="37"/>
      <c r="G25" s="37"/>
      <c r="H25" s="96">
        <f t="shared" si="0"/>
        <v>47053289</v>
      </c>
      <c r="I25" s="87">
        <v>47053000</v>
      </c>
      <c r="J25" s="23"/>
      <c r="K25" s="11"/>
    </row>
    <row r="26" spans="2:11" s="1" customFormat="1" ht="26.25" customHeight="1" x14ac:dyDescent="0.15">
      <c r="B26" s="11"/>
      <c r="C26" s="94" t="s">
        <v>248</v>
      </c>
      <c r="D26" s="111">
        <v>11448147</v>
      </c>
      <c r="E26" s="37"/>
      <c r="F26" s="37"/>
      <c r="G26" s="37"/>
      <c r="H26" s="96">
        <f t="shared" si="0"/>
        <v>11448147</v>
      </c>
      <c r="I26" s="87">
        <v>11448000</v>
      </c>
      <c r="J26" s="23"/>
      <c r="K26" s="11"/>
    </row>
    <row r="27" spans="2:11" s="1" customFormat="1" ht="26.25" customHeight="1" x14ac:dyDescent="0.15">
      <c r="B27" s="11"/>
      <c r="C27" s="94" t="s">
        <v>249</v>
      </c>
      <c r="D27" s="111">
        <v>289276302</v>
      </c>
      <c r="E27" s="37"/>
      <c r="F27" s="37"/>
      <c r="G27" s="37"/>
      <c r="H27" s="96">
        <f t="shared" si="0"/>
        <v>289276302</v>
      </c>
      <c r="I27" s="87">
        <v>289276000</v>
      </c>
      <c r="J27" s="23"/>
      <c r="K27" s="11"/>
    </row>
    <row r="28" spans="2:11" s="1" customFormat="1" ht="26.25" customHeight="1" x14ac:dyDescent="0.15">
      <c r="B28" s="11"/>
      <c r="C28" s="94" t="s">
        <v>250</v>
      </c>
      <c r="D28" s="95">
        <v>277314</v>
      </c>
      <c r="E28" s="37"/>
      <c r="F28" s="37"/>
      <c r="G28" s="37"/>
      <c r="H28" s="96">
        <f>SUM(D28:G28)</f>
        <v>277314</v>
      </c>
      <c r="I28" s="87">
        <v>277000</v>
      </c>
      <c r="J28" s="23"/>
      <c r="K28" s="11"/>
    </row>
    <row r="29" spans="2:11" s="1" customFormat="1" ht="26.25" customHeight="1" x14ac:dyDescent="0.15">
      <c r="B29" s="11"/>
      <c r="C29" s="105" t="s">
        <v>9</v>
      </c>
      <c r="D29" s="113">
        <f>SUM(D5:D28)</f>
        <v>1769827039</v>
      </c>
      <c r="E29" s="96">
        <f>SUM(E7)</f>
        <v>450000</v>
      </c>
      <c r="F29" s="96">
        <f>SUM(F5)</f>
        <v>423151655</v>
      </c>
      <c r="G29" s="22"/>
      <c r="H29" s="96">
        <f>SUM(H5:H28)</f>
        <v>2193428694</v>
      </c>
      <c r="I29" s="96">
        <f>SUM(I5:I28)</f>
        <v>2193428000</v>
      </c>
      <c r="J29" s="23"/>
      <c r="K29" s="11"/>
    </row>
    <row r="30" spans="2:11" s="1" customFormat="1" ht="4.9000000000000004" customHeight="1" x14ac:dyDescent="0.15">
      <c r="B30" s="11"/>
      <c r="C30" s="25"/>
      <c r="D30" s="26"/>
      <c r="E30" s="26"/>
      <c r="F30" s="26"/>
      <c r="G30" s="26"/>
      <c r="H30" s="26"/>
      <c r="I30" s="26"/>
      <c r="J30" s="26"/>
      <c r="K30" s="11"/>
    </row>
    <row r="31" spans="2:11" ht="6.6" customHeight="1" x14ac:dyDescent="0.15">
      <c r="B31" s="107"/>
      <c r="C31" s="6"/>
      <c r="D31" s="6"/>
      <c r="E31" s="6"/>
      <c r="F31" s="6"/>
      <c r="G31" s="6"/>
      <c r="H31" s="6"/>
      <c r="I31" s="6"/>
      <c r="J31" s="107"/>
      <c r="K31" s="107"/>
    </row>
    <row r="32" spans="2:11" ht="1.9" customHeight="1" x14ac:dyDescent="0.15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N26"/>
  <sheetViews>
    <sheetView view="pageBreakPreview" zoomScale="90" zoomScaleNormal="100" zoomScaleSheetLayoutView="90" workbookViewId="0">
      <selection activeCell="E19" sqref="E19"/>
    </sheetView>
  </sheetViews>
  <sheetFormatPr defaultRowHeight="13.5" x14ac:dyDescent="0.15"/>
  <cols>
    <col min="1" max="1" width="3.25" customWidth="1"/>
    <col min="2" max="2" width="0.875" customWidth="1"/>
    <col min="3" max="3" width="19.625" customWidth="1"/>
    <col min="4" max="8" width="14.625" customWidth="1"/>
    <col min="9" max="9" width="0.875" customWidth="1"/>
    <col min="10" max="10" width="13.125" customWidth="1"/>
  </cols>
  <sheetData>
    <row r="1" spans="2:12" ht="27" customHeight="1" x14ac:dyDescent="0.15"/>
    <row r="2" spans="2:12" ht="19.5" customHeight="1" x14ac:dyDescent="0.15">
      <c r="B2" s="3"/>
      <c r="C2" s="27" t="s">
        <v>81</v>
      </c>
      <c r="D2" s="28"/>
      <c r="E2" s="28"/>
      <c r="F2" s="28"/>
      <c r="G2" s="28"/>
      <c r="H2" s="28" t="s">
        <v>209</v>
      </c>
      <c r="I2" s="2"/>
      <c r="J2" s="2"/>
      <c r="K2" s="2"/>
      <c r="L2" s="2"/>
    </row>
    <row r="3" spans="2:12" s="1" customFormat="1" ht="21" customHeight="1" x14ac:dyDescent="0.15">
      <c r="B3" s="11"/>
      <c r="C3" s="248" t="s">
        <v>71</v>
      </c>
      <c r="D3" s="250" t="s">
        <v>6</v>
      </c>
      <c r="E3" s="251"/>
      <c r="F3" s="250" t="s">
        <v>8</v>
      </c>
      <c r="G3" s="251"/>
      <c r="H3" s="248" t="s">
        <v>72</v>
      </c>
      <c r="I3" s="11"/>
    </row>
    <row r="4" spans="2:12" s="1" customFormat="1" ht="21.95" customHeight="1" x14ac:dyDescent="0.15">
      <c r="B4" s="11"/>
      <c r="C4" s="249"/>
      <c r="D4" s="29" t="s">
        <v>73</v>
      </c>
      <c r="E4" s="29" t="s">
        <v>74</v>
      </c>
      <c r="F4" s="29" t="s">
        <v>73</v>
      </c>
      <c r="G4" s="29" t="s">
        <v>74</v>
      </c>
      <c r="H4" s="249"/>
      <c r="I4" s="11"/>
    </row>
    <row r="5" spans="2:12" s="1" customFormat="1" ht="20.100000000000001" customHeight="1" x14ac:dyDescent="0.15">
      <c r="B5" s="11"/>
      <c r="C5" s="30" t="s">
        <v>75</v>
      </c>
      <c r="D5" s="91"/>
      <c r="E5" s="91"/>
      <c r="F5" s="91"/>
      <c r="G5" s="91"/>
      <c r="H5" s="92"/>
      <c r="I5" s="11"/>
    </row>
    <row r="6" spans="2:12" s="1" customFormat="1" ht="20.100000000000001" customHeight="1" x14ac:dyDescent="0.15">
      <c r="B6" s="11"/>
      <c r="C6" s="30"/>
      <c r="D6" s="91"/>
      <c r="E6" s="91"/>
      <c r="F6" s="91"/>
      <c r="G6" s="91"/>
      <c r="H6" s="92"/>
      <c r="I6" s="11"/>
    </row>
    <row r="7" spans="2:12" s="1" customFormat="1" ht="20.100000000000001" customHeight="1" x14ac:dyDescent="0.15">
      <c r="B7" s="11"/>
      <c r="C7" s="30"/>
      <c r="D7" s="91"/>
      <c r="E7" s="91"/>
      <c r="F7" s="91"/>
      <c r="G7" s="91"/>
      <c r="H7" s="92"/>
      <c r="I7" s="11"/>
    </row>
    <row r="8" spans="2:12" s="1" customFormat="1" ht="20.100000000000001" customHeight="1" x14ac:dyDescent="0.15">
      <c r="B8" s="11"/>
      <c r="C8" s="24" t="s">
        <v>76</v>
      </c>
      <c r="D8" s="86"/>
      <c r="E8" s="86"/>
      <c r="F8" s="86"/>
      <c r="G8" s="86"/>
      <c r="H8" s="86"/>
      <c r="I8" s="11"/>
    </row>
    <row r="9" spans="2:12" s="1" customFormat="1" ht="20.100000000000001" customHeight="1" x14ac:dyDescent="0.15">
      <c r="B9" s="11"/>
      <c r="C9" s="24"/>
      <c r="D9" s="86"/>
      <c r="E9" s="86"/>
      <c r="F9" s="86"/>
      <c r="G9" s="86"/>
      <c r="H9" s="86"/>
      <c r="I9" s="11"/>
    </row>
    <row r="10" spans="2:12" s="1" customFormat="1" ht="20.100000000000001" customHeight="1" x14ac:dyDescent="0.15">
      <c r="B10" s="11"/>
      <c r="C10" s="24"/>
      <c r="D10" s="86"/>
      <c r="E10" s="86"/>
      <c r="F10" s="86"/>
      <c r="G10" s="86"/>
      <c r="H10" s="86"/>
      <c r="I10" s="11"/>
    </row>
    <row r="11" spans="2:12" s="1" customFormat="1" ht="20.100000000000001" customHeight="1" x14ac:dyDescent="0.15">
      <c r="B11" s="11"/>
      <c r="C11" s="24" t="s">
        <v>77</v>
      </c>
      <c r="D11" s="86"/>
      <c r="E11" s="86"/>
      <c r="F11" s="86"/>
      <c r="G11" s="86"/>
      <c r="H11" s="86"/>
      <c r="I11" s="11"/>
    </row>
    <row r="12" spans="2:12" s="1" customFormat="1" ht="20.100000000000001" customHeight="1" x14ac:dyDescent="0.15">
      <c r="B12" s="11"/>
      <c r="C12" s="24"/>
      <c r="D12" s="86"/>
      <c r="E12" s="86"/>
      <c r="F12" s="86"/>
      <c r="G12" s="86"/>
      <c r="H12" s="86"/>
      <c r="I12" s="11"/>
    </row>
    <row r="13" spans="2:12" s="1" customFormat="1" ht="20.100000000000001" customHeight="1" x14ac:dyDescent="0.15">
      <c r="B13" s="11"/>
      <c r="C13" s="24"/>
      <c r="D13" s="86"/>
      <c r="E13" s="86"/>
      <c r="F13" s="86"/>
      <c r="G13" s="86"/>
      <c r="H13" s="86"/>
      <c r="I13" s="11"/>
    </row>
    <row r="14" spans="2:12" s="1" customFormat="1" ht="20.100000000000001" customHeight="1" x14ac:dyDescent="0.15">
      <c r="B14" s="11"/>
      <c r="C14" s="24" t="s">
        <v>78</v>
      </c>
      <c r="D14" s="86"/>
      <c r="E14" s="86"/>
      <c r="F14" s="86"/>
      <c r="G14" s="86"/>
      <c r="H14" s="86"/>
      <c r="I14" s="11"/>
    </row>
    <row r="15" spans="2:12" s="1" customFormat="1" ht="20.100000000000001" customHeight="1" x14ac:dyDescent="0.15">
      <c r="B15" s="11"/>
      <c r="C15" s="24"/>
      <c r="D15" s="86"/>
      <c r="E15" s="86"/>
      <c r="F15" s="86"/>
      <c r="G15" s="86"/>
      <c r="H15" s="86"/>
      <c r="I15" s="11"/>
    </row>
    <row r="16" spans="2:12" s="1" customFormat="1" ht="20.100000000000001" customHeight="1" x14ac:dyDescent="0.15">
      <c r="B16" s="11"/>
      <c r="C16" s="24"/>
      <c r="D16" s="86"/>
      <c r="E16" s="86"/>
      <c r="F16" s="86"/>
      <c r="G16" s="86"/>
      <c r="H16" s="86"/>
      <c r="I16" s="11"/>
    </row>
    <row r="17" spans="2:14" s="1" customFormat="1" ht="20.100000000000001" customHeight="1" x14ac:dyDescent="0.15">
      <c r="B17" s="11"/>
      <c r="C17" s="24" t="s">
        <v>79</v>
      </c>
      <c r="D17" s="86"/>
      <c r="E17" s="86"/>
      <c r="F17" s="86"/>
      <c r="G17" s="86"/>
      <c r="H17" s="86"/>
      <c r="I17" s="11"/>
    </row>
    <row r="18" spans="2:14" s="1" customFormat="1" ht="20.100000000000001" customHeight="1" x14ac:dyDescent="0.15">
      <c r="B18" s="11"/>
      <c r="C18" s="24"/>
      <c r="D18" s="86"/>
      <c r="E18" s="86"/>
      <c r="F18" s="86"/>
      <c r="G18" s="86"/>
      <c r="H18" s="86"/>
      <c r="I18" s="11"/>
    </row>
    <row r="19" spans="2:14" s="1" customFormat="1" ht="20.100000000000001" customHeight="1" x14ac:dyDescent="0.15">
      <c r="B19" s="11"/>
      <c r="C19" s="24"/>
      <c r="D19" s="86"/>
      <c r="E19" s="86"/>
      <c r="F19" s="86"/>
      <c r="G19" s="86"/>
      <c r="H19" s="86"/>
      <c r="I19" s="11"/>
    </row>
    <row r="20" spans="2:14" s="1" customFormat="1" ht="20.100000000000001" customHeight="1" x14ac:dyDescent="0.15">
      <c r="B20" s="11"/>
      <c r="C20" s="24" t="s">
        <v>80</v>
      </c>
      <c r="D20" s="86"/>
      <c r="E20" s="86"/>
      <c r="F20" s="86"/>
      <c r="G20" s="86"/>
      <c r="H20" s="86"/>
      <c r="I20" s="11"/>
    </row>
    <row r="21" spans="2:14" s="1" customFormat="1" ht="20.100000000000001" customHeight="1" x14ac:dyDescent="0.15">
      <c r="B21" s="11"/>
      <c r="C21" s="24" t="s">
        <v>225</v>
      </c>
      <c r="D21" s="86">
        <v>34674000</v>
      </c>
      <c r="E21" s="86"/>
      <c r="F21" s="86"/>
      <c r="G21" s="86"/>
      <c r="H21" s="86">
        <f>D21</f>
        <v>34674000</v>
      </c>
      <c r="I21" s="11"/>
    </row>
    <row r="22" spans="2:14" s="1" customFormat="1" ht="20.100000000000001" customHeight="1" x14ac:dyDescent="0.15">
      <c r="B22" s="11"/>
      <c r="C22" s="24"/>
      <c r="D22" s="86"/>
      <c r="E22" s="86"/>
      <c r="F22" s="86"/>
      <c r="G22" s="86"/>
      <c r="H22" s="86"/>
      <c r="I22" s="11"/>
    </row>
    <row r="23" spans="2:14" s="1" customFormat="1" ht="20.100000000000001" customHeight="1" x14ac:dyDescent="0.15">
      <c r="B23" s="11"/>
      <c r="C23" s="16" t="s">
        <v>9</v>
      </c>
      <c r="D23" s="86">
        <f>SUM(D21:D22)</f>
        <v>34674000</v>
      </c>
      <c r="E23" s="86"/>
      <c r="F23" s="86"/>
      <c r="G23" s="86"/>
      <c r="H23" s="86">
        <f>SUM(H21:H22)</f>
        <v>34674000</v>
      </c>
      <c r="I23" s="11"/>
    </row>
    <row r="24" spans="2:14" ht="3.75" customHeight="1" x14ac:dyDescent="0.15">
      <c r="B24" s="3"/>
      <c r="C24" s="32"/>
      <c r="D24" s="33"/>
      <c r="E24" s="33"/>
      <c r="F24" s="33"/>
      <c r="G24" s="33"/>
      <c r="H24" s="33"/>
      <c r="I24" s="34"/>
      <c r="J24" s="34"/>
      <c r="K24" s="34"/>
      <c r="L24" s="4"/>
      <c r="M24" s="3"/>
      <c r="N24" s="3"/>
    </row>
    <row r="25" spans="2:14" x14ac:dyDescent="0.15">
      <c r="C25" s="3"/>
      <c r="D25" s="34"/>
      <c r="E25" s="34"/>
      <c r="F25" s="34"/>
      <c r="G25" s="34"/>
      <c r="H25" s="34"/>
      <c r="I25" s="34"/>
      <c r="J25" s="34"/>
    </row>
    <row r="26" spans="2:14" x14ac:dyDescent="0.15">
      <c r="C26" s="3"/>
      <c r="D26" s="6"/>
      <c r="E26" s="6"/>
      <c r="F26" s="6"/>
      <c r="G26" s="6"/>
      <c r="H26" s="6"/>
      <c r="I26" s="6"/>
      <c r="J26" s="6"/>
    </row>
  </sheetData>
  <mergeCells count="4">
    <mergeCell ref="C3:C4"/>
    <mergeCell ref="D3:E3"/>
    <mergeCell ref="F3:G3"/>
    <mergeCell ref="H3:H4"/>
  </mergeCells>
  <phoneticPr fontId="2"/>
  <printOptions horizontalCentered="1" verticalCentered="1"/>
  <pageMargins left="0.11811023622047245" right="0.11811023622047245" top="0.59055118110236227" bottom="0.39370078740157483" header="0.31496062992125984" footer="0.31496062992125984"/>
  <pageSetup paperSize="9" scale="1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25"/>
  <sheetViews>
    <sheetView view="pageBreakPreview" zoomScaleNormal="80" zoomScaleSheetLayoutView="100" workbookViewId="0">
      <selection activeCell="H24" sqref="H24"/>
    </sheetView>
  </sheetViews>
  <sheetFormatPr defaultRowHeight="13.5" x14ac:dyDescent="0.15"/>
  <cols>
    <col min="1" max="1" width="1" customWidth="1"/>
    <col min="2" max="4" width="18.625" customWidth="1"/>
    <col min="5" max="5" width="3.5" customWidth="1"/>
    <col min="6" max="8" width="18.625" customWidth="1"/>
    <col min="9" max="9" width="11.375" customWidth="1"/>
  </cols>
  <sheetData>
    <row r="1" spans="2:8" ht="25.5" customHeight="1" x14ac:dyDescent="0.15"/>
    <row r="2" spans="2:8" ht="19.5" customHeight="1" x14ac:dyDescent="0.15">
      <c r="B2" s="35" t="s">
        <v>82</v>
      </c>
      <c r="C2" s="2"/>
      <c r="D2" s="5" t="s">
        <v>209</v>
      </c>
      <c r="E2" s="2"/>
      <c r="F2" s="34" t="s">
        <v>83</v>
      </c>
      <c r="G2" s="2"/>
      <c r="H2" s="5" t="s">
        <v>209</v>
      </c>
    </row>
    <row r="3" spans="2:8" s="1" customFormat="1" ht="30" customHeight="1" x14ac:dyDescent="0.15">
      <c r="B3" s="31" t="s">
        <v>71</v>
      </c>
      <c r="C3" s="129" t="s">
        <v>84</v>
      </c>
      <c r="D3" s="31" t="s">
        <v>85</v>
      </c>
      <c r="E3" s="36"/>
      <c r="F3" s="31" t="s">
        <v>71</v>
      </c>
      <c r="G3" s="31" t="s">
        <v>84</v>
      </c>
      <c r="H3" s="31" t="s">
        <v>85</v>
      </c>
    </row>
    <row r="4" spans="2:8" s="1" customFormat="1" ht="16.149999999999999" customHeight="1" x14ac:dyDescent="0.15">
      <c r="B4" s="37" t="s">
        <v>86</v>
      </c>
      <c r="C4" s="130"/>
      <c r="D4" s="87"/>
      <c r="E4" s="36"/>
      <c r="F4" s="37" t="s">
        <v>86</v>
      </c>
      <c r="G4" s="87"/>
      <c r="H4" s="87"/>
    </row>
    <row r="5" spans="2:8" s="1" customFormat="1" ht="16.149999999999999" customHeight="1" x14ac:dyDescent="0.15">
      <c r="B5" s="38" t="s">
        <v>87</v>
      </c>
      <c r="C5" s="131"/>
      <c r="D5" s="88"/>
      <c r="E5" s="36"/>
      <c r="F5" s="38" t="s">
        <v>87</v>
      </c>
      <c r="G5" s="88"/>
      <c r="H5" s="88"/>
    </row>
    <row r="6" spans="2:8" s="1" customFormat="1" ht="21" customHeight="1" x14ac:dyDescent="0.15">
      <c r="B6" s="24"/>
      <c r="C6" s="132"/>
      <c r="D6" s="86"/>
      <c r="E6" s="36"/>
      <c r="F6" s="24"/>
      <c r="G6" s="86"/>
      <c r="H6" s="86"/>
    </row>
    <row r="7" spans="2:8" s="1" customFormat="1" ht="21" customHeight="1" x14ac:dyDescent="0.15">
      <c r="B7" s="21" t="s">
        <v>80</v>
      </c>
      <c r="C7" s="132"/>
      <c r="D7" s="86"/>
      <c r="E7" s="36"/>
      <c r="F7" s="21" t="s">
        <v>80</v>
      </c>
      <c r="G7" s="86"/>
      <c r="H7" s="86"/>
    </row>
    <row r="8" spans="2:8" s="1" customFormat="1" ht="21" customHeight="1" x14ac:dyDescent="0.15">
      <c r="B8" s="24" t="s">
        <v>224</v>
      </c>
      <c r="C8" s="132">
        <v>78527215</v>
      </c>
      <c r="D8" s="86"/>
      <c r="E8" s="36"/>
      <c r="F8" s="24" t="s">
        <v>224</v>
      </c>
      <c r="G8" s="86"/>
      <c r="H8" s="86"/>
    </row>
    <row r="9" spans="2:8" s="1" customFormat="1" ht="21" customHeight="1" thickBot="1" x14ac:dyDescent="0.2">
      <c r="B9" s="39" t="s">
        <v>88</v>
      </c>
      <c r="C9" s="133">
        <f>SUM(C4:C8)</f>
        <v>78527215</v>
      </c>
      <c r="D9" s="89"/>
      <c r="E9" s="36"/>
      <c r="F9" s="39" t="s">
        <v>88</v>
      </c>
      <c r="G9" s="89">
        <f>SUM(G4:G8)</f>
        <v>0</v>
      </c>
      <c r="H9" s="89"/>
    </row>
    <row r="10" spans="2:8" s="1" customFormat="1" ht="16.149999999999999" customHeight="1" thickTop="1" x14ac:dyDescent="0.15">
      <c r="B10" s="40" t="s">
        <v>89</v>
      </c>
      <c r="C10" s="134"/>
      <c r="D10" s="90"/>
      <c r="E10" s="36"/>
      <c r="F10" s="40" t="s">
        <v>89</v>
      </c>
      <c r="G10" s="90"/>
      <c r="H10" s="90"/>
    </row>
    <row r="11" spans="2:8" s="1" customFormat="1" ht="16.149999999999999" customHeight="1" x14ac:dyDescent="0.15">
      <c r="B11" s="40" t="s">
        <v>90</v>
      </c>
      <c r="C11" s="134"/>
      <c r="D11" s="90"/>
      <c r="E11" s="36"/>
      <c r="F11" s="40" t="s">
        <v>90</v>
      </c>
      <c r="G11" s="90"/>
      <c r="H11" s="90"/>
    </row>
    <row r="12" spans="2:8" s="1" customFormat="1" ht="21" customHeight="1" x14ac:dyDescent="0.15">
      <c r="B12" s="24" t="s">
        <v>216</v>
      </c>
      <c r="C12" s="132">
        <v>38641230</v>
      </c>
      <c r="D12" s="86">
        <v>7380474</v>
      </c>
      <c r="E12" s="36"/>
      <c r="F12" s="24" t="s">
        <v>216</v>
      </c>
      <c r="G12" s="86">
        <v>18913122</v>
      </c>
      <c r="H12" s="86">
        <v>3612406</v>
      </c>
    </row>
    <row r="13" spans="2:8" s="1" customFormat="1" ht="21" customHeight="1" x14ac:dyDescent="0.15">
      <c r="B13" s="24" t="s">
        <v>217</v>
      </c>
      <c r="C13" s="132">
        <v>1223250</v>
      </c>
      <c r="D13" s="86">
        <v>225078</v>
      </c>
      <c r="E13" s="36"/>
      <c r="F13" s="24" t="s">
        <v>217</v>
      </c>
      <c r="G13" s="86">
        <v>762300</v>
      </c>
      <c r="H13" s="86">
        <v>140263</v>
      </c>
    </row>
    <row r="14" spans="2:8" s="1" customFormat="1" ht="21" customHeight="1" x14ac:dyDescent="0.15">
      <c r="B14" s="24" t="s">
        <v>218</v>
      </c>
      <c r="C14" s="132">
        <v>90687413</v>
      </c>
      <c r="D14" s="86">
        <v>22762541</v>
      </c>
      <c r="E14" s="36"/>
      <c r="F14" s="24" t="s">
        <v>218</v>
      </c>
      <c r="G14" s="86">
        <v>26933916</v>
      </c>
      <c r="H14" s="86">
        <v>6760413</v>
      </c>
    </row>
    <row r="15" spans="2:8" s="1" customFormat="1" ht="21" customHeight="1" x14ac:dyDescent="0.15">
      <c r="B15" s="24" t="s">
        <v>219</v>
      </c>
      <c r="C15" s="132">
        <v>6319608</v>
      </c>
      <c r="D15" s="86">
        <v>1769490</v>
      </c>
      <c r="E15" s="36"/>
      <c r="F15" s="24" t="s">
        <v>219</v>
      </c>
      <c r="G15" s="86">
        <v>4007150</v>
      </c>
      <c r="H15" s="86">
        <v>1122002</v>
      </c>
    </row>
    <row r="16" spans="2:8" s="1" customFormat="1" ht="21" customHeight="1" x14ac:dyDescent="0.15">
      <c r="B16" s="24" t="s">
        <v>220</v>
      </c>
      <c r="C16" s="132">
        <v>11304146</v>
      </c>
      <c r="D16" s="86">
        <v>2837341</v>
      </c>
      <c r="E16" s="36"/>
      <c r="F16" s="24" t="s">
        <v>220</v>
      </c>
      <c r="G16" s="86">
        <v>3186918</v>
      </c>
      <c r="H16" s="86">
        <v>799916</v>
      </c>
    </row>
    <row r="17" spans="2:10" s="1" customFormat="1" ht="21" customHeight="1" x14ac:dyDescent="0.15">
      <c r="B17" s="24" t="s">
        <v>91</v>
      </c>
      <c r="C17" s="132"/>
      <c r="D17" s="86"/>
      <c r="E17" s="36"/>
      <c r="F17" s="24" t="s">
        <v>91</v>
      </c>
      <c r="G17" s="86"/>
      <c r="H17" s="86"/>
    </row>
    <row r="18" spans="2:10" s="1" customFormat="1" ht="21" customHeight="1" x14ac:dyDescent="0.15">
      <c r="B18" s="24" t="s">
        <v>221</v>
      </c>
      <c r="C18" s="132">
        <v>32420370</v>
      </c>
      <c r="D18" s="86">
        <v>1669500</v>
      </c>
      <c r="E18" s="36"/>
      <c r="F18" s="24" t="s">
        <v>221</v>
      </c>
      <c r="G18" s="86">
        <v>2924775</v>
      </c>
      <c r="H18" s="86"/>
    </row>
    <row r="19" spans="2:10" s="1" customFormat="1" ht="21" customHeight="1" x14ac:dyDescent="0.15">
      <c r="B19" s="24" t="s">
        <v>222</v>
      </c>
      <c r="C19" s="132">
        <v>190736848</v>
      </c>
      <c r="D19" s="86">
        <v>8287386</v>
      </c>
      <c r="E19" s="36"/>
      <c r="F19" s="24" t="s">
        <v>222</v>
      </c>
      <c r="G19" s="86">
        <v>1306450</v>
      </c>
      <c r="H19" s="86"/>
    </row>
    <row r="20" spans="2:10" s="1" customFormat="1" ht="21" customHeight="1" x14ac:dyDescent="0.15">
      <c r="B20" s="40" t="s">
        <v>223</v>
      </c>
      <c r="C20" s="134">
        <v>22492360</v>
      </c>
      <c r="D20" s="90">
        <v>4651923</v>
      </c>
      <c r="E20" s="36"/>
      <c r="F20" s="24" t="s">
        <v>223</v>
      </c>
      <c r="G20" s="86">
        <v>643528</v>
      </c>
      <c r="H20" s="86"/>
    </row>
    <row r="21" spans="2:10" s="1" customFormat="1" ht="21" customHeight="1" thickBot="1" x14ac:dyDescent="0.2">
      <c r="B21" s="39" t="s">
        <v>88</v>
      </c>
      <c r="C21" s="133">
        <f>SUM(C11:C20)</f>
        <v>393825225</v>
      </c>
      <c r="D21" s="89">
        <f>SUM(D11:D20)</f>
        <v>49583733</v>
      </c>
      <c r="E21" s="36"/>
      <c r="F21" s="39" t="s">
        <v>88</v>
      </c>
      <c r="G21" s="89">
        <f>SUM(G11:G20)</f>
        <v>58678159</v>
      </c>
      <c r="H21" s="89">
        <f>SUM(H11:H20)</f>
        <v>12435000</v>
      </c>
    </row>
    <row r="22" spans="2:10" s="1" customFormat="1" ht="21" customHeight="1" thickTop="1" x14ac:dyDescent="0.15">
      <c r="B22" s="18" t="s">
        <v>9</v>
      </c>
      <c r="C22" s="131">
        <f>C9+C21</f>
        <v>472352440</v>
      </c>
      <c r="D22" s="88">
        <f>D9+D21</f>
        <v>49583733</v>
      </c>
      <c r="E22" s="36"/>
      <c r="F22" s="18" t="s">
        <v>9</v>
      </c>
      <c r="G22" s="88">
        <f>G9+G21</f>
        <v>58678159</v>
      </c>
      <c r="H22" s="88">
        <f>H9+H21</f>
        <v>12435000</v>
      </c>
    </row>
    <row r="23" spans="2:10" ht="6.75" customHeight="1" x14ac:dyDescent="0.15">
      <c r="B23" s="41"/>
      <c r="C23" s="33"/>
      <c r="D23" s="33"/>
      <c r="E23" s="34"/>
      <c r="F23" s="34"/>
      <c r="G23" s="34"/>
      <c r="H23" s="4"/>
      <c r="I23" s="3"/>
      <c r="J23" s="3"/>
    </row>
    <row r="24" spans="2:10" ht="18.75" customHeight="1" x14ac:dyDescent="0.15">
      <c r="B24" s="3"/>
      <c r="C24" s="34"/>
      <c r="D24" s="34"/>
      <c r="E24" s="34"/>
      <c r="F24" s="34"/>
      <c r="G24" s="34"/>
      <c r="H24" s="4"/>
      <c r="I24" s="3"/>
      <c r="J24" s="3"/>
    </row>
    <row r="25" spans="2:10" x14ac:dyDescent="0.15">
      <c r="B25" s="3"/>
      <c r="C25" s="6"/>
      <c r="D25" s="6"/>
      <c r="E25" s="6"/>
      <c r="F25" s="6"/>
      <c r="G25" s="3"/>
      <c r="H25" s="3"/>
      <c r="I25" s="3"/>
    </row>
  </sheetData>
  <phoneticPr fontId="2"/>
  <printOptions horizontalCentered="1" verticalCentered="1"/>
  <pageMargins left="0.59055118110236227" right="0.11811023622047245" top="0.59055118110236227" bottom="0.59055118110236227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9"/>
  <sheetViews>
    <sheetView view="pageBreakPreview" zoomScale="110" zoomScaleNormal="100" zoomScaleSheetLayoutView="110" workbookViewId="0">
      <selection activeCell="O21" sqref="O21"/>
    </sheetView>
  </sheetViews>
  <sheetFormatPr defaultRowHeight="13.5" x14ac:dyDescent="0.15"/>
  <cols>
    <col min="1" max="1" width="4.375" customWidth="1"/>
    <col min="2" max="2" width="12" customWidth="1"/>
    <col min="3" max="3" width="8.625" customWidth="1"/>
    <col min="4" max="4" width="11.625" customWidth="1"/>
    <col min="5" max="9" width="8.625" customWidth="1"/>
    <col min="10" max="11" width="9.125" customWidth="1"/>
    <col min="12" max="12" width="8.625" customWidth="1"/>
    <col min="13" max="13" width="0.625" customWidth="1"/>
  </cols>
  <sheetData>
    <row r="1" spans="1:12" ht="16.5" customHeight="1" x14ac:dyDescent="0.15"/>
    <row r="2" spans="1:12" x14ac:dyDescent="0.15">
      <c r="B2" s="42" t="s">
        <v>92</v>
      </c>
    </row>
    <row r="3" spans="1:12" x14ac:dyDescent="0.15">
      <c r="A3" s="3"/>
      <c r="B3" s="43" t="s">
        <v>93</v>
      </c>
      <c r="C3" s="44"/>
      <c r="D3" s="45"/>
      <c r="E3" s="45"/>
      <c r="F3" s="45"/>
      <c r="G3" s="45"/>
      <c r="H3" s="45"/>
      <c r="I3" s="45"/>
      <c r="J3" s="45"/>
      <c r="K3" s="45"/>
      <c r="L3" s="46" t="s">
        <v>209</v>
      </c>
    </row>
    <row r="4" spans="1:12" ht="15.95" customHeight="1" x14ac:dyDescent="0.15">
      <c r="A4" s="3"/>
      <c r="B4" s="254" t="s">
        <v>68</v>
      </c>
      <c r="C4" s="252" t="s">
        <v>94</v>
      </c>
      <c r="D4" s="47"/>
      <c r="E4" s="257" t="s">
        <v>95</v>
      </c>
      <c r="F4" s="254" t="s">
        <v>96</v>
      </c>
      <c r="G4" s="254" t="s">
        <v>97</v>
      </c>
      <c r="H4" s="254" t="s">
        <v>98</v>
      </c>
      <c r="I4" s="252" t="s">
        <v>99</v>
      </c>
      <c r="J4" s="48"/>
      <c r="K4" s="49"/>
      <c r="L4" s="254" t="s">
        <v>100</v>
      </c>
    </row>
    <row r="5" spans="1:12" ht="15.95" customHeight="1" x14ac:dyDescent="0.15">
      <c r="A5" s="3"/>
      <c r="B5" s="256"/>
      <c r="C5" s="255"/>
      <c r="D5" s="50" t="s">
        <v>101</v>
      </c>
      <c r="E5" s="258"/>
      <c r="F5" s="255"/>
      <c r="G5" s="255"/>
      <c r="H5" s="255"/>
      <c r="I5" s="253"/>
      <c r="J5" s="51" t="s">
        <v>102</v>
      </c>
      <c r="K5" s="51" t="s">
        <v>103</v>
      </c>
      <c r="L5" s="255"/>
    </row>
    <row r="6" spans="1:12" ht="24.95" customHeight="1" x14ac:dyDescent="0.15">
      <c r="A6" s="3"/>
      <c r="B6" s="52" t="s">
        <v>104</v>
      </c>
      <c r="C6" s="116"/>
      <c r="D6" s="117"/>
      <c r="E6" s="118"/>
      <c r="F6" s="119"/>
      <c r="G6" s="119"/>
      <c r="H6" s="119"/>
      <c r="I6" s="119"/>
      <c r="J6" s="119"/>
      <c r="K6" s="119"/>
      <c r="L6" s="119"/>
    </row>
    <row r="7" spans="1:12" ht="24.95" customHeight="1" x14ac:dyDescent="0.15">
      <c r="A7" s="3"/>
      <c r="B7" s="52" t="s">
        <v>105</v>
      </c>
      <c r="C7" s="121">
        <f>3375501821-4</f>
        <v>3375501817</v>
      </c>
      <c r="D7" s="123">
        <v>239752259</v>
      </c>
      <c r="E7" s="122">
        <f>3375101821-4</f>
        <v>3375101817</v>
      </c>
      <c r="F7" s="124">
        <v>400000</v>
      </c>
      <c r="G7" s="119"/>
      <c r="H7" s="119"/>
      <c r="I7" s="119"/>
      <c r="J7" s="119"/>
      <c r="K7" s="119"/>
      <c r="L7" s="119"/>
    </row>
    <row r="8" spans="1:12" ht="24.95" customHeight="1" x14ac:dyDescent="0.15">
      <c r="A8" s="3"/>
      <c r="B8" s="52" t="s">
        <v>106</v>
      </c>
      <c r="C8" s="121">
        <v>194322099</v>
      </c>
      <c r="D8" s="123">
        <v>28291893</v>
      </c>
      <c r="E8" s="122">
        <v>135732399</v>
      </c>
      <c r="F8" s="119"/>
      <c r="G8" s="119"/>
      <c r="H8" s="124">
        <v>58589700</v>
      </c>
      <c r="I8" s="119"/>
      <c r="J8" s="119"/>
      <c r="K8" s="119"/>
      <c r="L8" s="119"/>
    </row>
    <row r="9" spans="1:12" ht="24.95" customHeight="1" x14ac:dyDescent="0.15">
      <c r="A9" s="3"/>
      <c r="B9" s="52" t="s">
        <v>107</v>
      </c>
      <c r="C9" s="121">
        <v>338737318</v>
      </c>
      <c r="D9" s="123">
        <v>16948940</v>
      </c>
      <c r="E9" s="122">
        <v>338737318</v>
      </c>
      <c r="F9" s="119"/>
      <c r="G9" s="119"/>
      <c r="H9" s="119"/>
      <c r="I9" s="119"/>
      <c r="J9" s="119"/>
      <c r="K9" s="119"/>
      <c r="L9" s="119"/>
    </row>
    <row r="10" spans="1:12" ht="24.95" customHeight="1" x14ac:dyDescent="0.15">
      <c r="A10" s="3"/>
      <c r="B10" s="52" t="s">
        <v>108</v>
      </c>
      <c r="C10" s="121">
        <v>3310548196</v>
      </c>
      <c r="D10" s="123">
        <v>203294725</v>
      </c>
      <c r="E10" s="122">
        <v>1399056000</v>
      </c>
      <c r="F10" s="124">
        <v>365815690</v>
      </c>
      <c r="G10" s="124">
        <v>792498000</v>
      </c>
      <c r="H10" s="124">
        <v>712728506</v>
      </c>
      <c r="I10" s="119"/>
      <c r="J10" s="119"/>
      <c r="K10" s="119"/>
      <c r="L10" s="124">
        <v>40450000</v>
      </c>
    </row>
    <row r="11" spans="1:12" ht="24.95" customHeight="1" x14ac:dyDescent="0.15">
      <c r="A11" s="3"/>
      <c r="B11" s="52" t="s">
        <v>109</v>
      </c>
      <c r="C11" s="121">
        <v>5950361230</v>
      </c>
      <c r="D11" s="123">
        <v>585662453</v>
      </c>
      <c r="E11" s="122">
        <v>245681204</v>
      </c>
      <c r="F11" s="124">
        <v>4192155832</v>
      </c>
      <c r="G11" s="124">
        <v>194028000</v>
      </c>
      <c r="H11" s="124">
        <v>150838490</v>
      </c>
      <c r="I11" s="119"/>
      <c r="J11" s="119"/>
      <c r="K11" s="119"/>
      <c r="L11" s="124">
        <v>1167657704</v>
      </c>
    </row>
    <row r="12" spans="1:12" ht="24.95" customHeight="1" x14ac:dyDescent="0.15">
      <c r="A12" s="3"/>
      <c r="B12" s="52" t="s">
        <v>110</v>
      </c>
      <c r="C12" s="121">
        <v>1281902983</v>
      </c>
      <c r="D12" s="123">
        <v>118589539</v>
      </c>
      <c r="E12" s="122">
        <v>995072711</v>
      </c>
      <c r="F12" s="124">
        <v>286830272</v>
      </c>
      <c r="G12" s="119"/>
      <c r="H12" s="119"/>
      <c r="I12" s="119"/>
      <c r="J12" s="119"/>
      <c r="K12" s="119"/>
      <c r="L12" s="119"/>
    </row>
    <row r="13" spans="1:12" ht="24.95" customHeight="1" x14ac:dyDescent="0.15">
      <c r="A13" s="3"/>
      <c r="B13" s="52" t="s">
        <v>111</v>
      </c>
      <c r="C13" s="116"/>
      <c r="D13" s="117"/>
      <c r="E13" s="118"/>
      <c r="F13" s="119"/>
      <c r="G13" s="119"/>
      <c r="H13" s="119"/>
      <c r="I13" s="119"/>
      <c r="J13" s="119"/>
      <c r="K13" s="119"/>
      <c r="L13" s="119"/>
    </row>
    <row r="14" spans="1:12" ht="24.95" customHeight="1" x14ac:dyDescent="0.15">
      <c r="A14" s="3"/>
      <c r="B14" s="52" t="s">
        <v>112</v>
      </c>
      <c r="C14" s="121">
        <v>9800483368</v>
      </c>
      <c r="D14" s="123">
        <v>636484596</v>
      </c>
      <c r="E14" s="122">
        <v>8178863193</v>
      </c>
      <c r="F14" s="124">
        <v>1621620175</v>
      </c>
      <c r="G14" s="119"/>
      <c r="H14" s="119"/>
      <c r="I14" s="119"/>
      <c r="J14" s="119"/>
      <c r="K14" s="119"/>
      <c r="L14" s="119"/>
    </row>
    <row r="15" spans="1:12" ht="24.95" customHeight="1" x14ac:dyDescent="0.15">
      <c r="A15" s="3"/>
      <c r="B15" s="52" t="s">
        <v>113</v>
      </c>
      <c r="C15" s="121">
        <v>231517014</v>
      </c>
      <c r="D15" s="123">
        <v>59517538</v>
      </c>
      <c r="E15" s="122">
        <v>66801911</v>
      </c>
      <c r="F15" s="119"/>
      <c r="G15" s="119"/>
      <c r="H15" s="124">
        <v>164715103</v>
      </c>
      <c r="I15" s="119"/>
      <c r="J15" s="119"/>
      <c r="K15" s="119"/>
      <c r="L15" s="119"/>
    </row>
    <row r="16" spans="1:12" ht="24.95" customHeight="1" x14ac:dyDescent="0.15">
      <c r="A16" s="3"/>
      <c r="B16" s="52" t="s">
        <v>114</v>
      </c>
      <c r="C16" s="116"/>
      <c r="D16" s="117"/>
      <c r="E16" s="118"/>
      <c r="F16" s="119"/>
      <c r="G16" s="119"/>
      <c r="H16" s="119"/>
      <c r="I16" s="119"/>
      <c r="J16" s="119"/>
      <c r="K16" s="119"/>
      <c r="L16" s="119"/>
    </row>
    <row r="17" spans="1:12" ht="24.95" customHeight="1" x14ac:dyDescent="0.15">
      <c r="A17" s="3"/>
      <c r="B17" s="52" t="s">
        <v>115</v>
      </c>
      <c r="C17" s="116"/>
      <c r="D17" s="117"/>
      <c r="E17" s="118"/>
      <c r="F17" s="119"/>
      <c r="G17" s="119"/>
      <c r="H17" s="119"/>
      <c r="I17" s="119"/>
      <c r="J17" s="119"/>
      <c r="K17" s="119"/>
      <c r="L17" s="119"/>
    </row>
    <row r="18" spans="1:12" ht="24.95" customHeight="1" x14ac:dyDescent="0.15">
      <c r="A18" s="3"/>
      <c r="B18" s="53" t="s">
        <v>45</v>
      </c>
      <c r="C18" s="120">
        <f>24213975029+268399000+1000000-4</f>
        <v>24483374025</v>
      </c>
      <c r="D18" s="123">
        <f>1839739943+48802000</f>
        <v>1888541943</v>
      </c>
      <c r="E18" s="122">
        <f>14734046557+1000000-4</f>
        <v>14735046553</v>
      </c>
      <c r="F18" s="124">
        <v>6466821969</v>
      </c>
      <c r="G18" s="124">
        <v>986526000</v>
      </c>
      <c r="H18" s="124">
        <v>1086871799</v>
      </c>
      <c r="I18" s="119"/>
      <c r="J18" s="119"/>
      <c r="K18" s="119"/>
      <c r="L18" s="124">
        <v>1208107704</v>
      </c>
    </row>
    <row r="19" spans="1:12" ht="3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2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9"/>
  <sheetViews>
    <sheetView view="pageBreakPreview" zoomScale="90" zoomScaleNormal="80" zoomScaleSheetLayoutView="90" workbookViewId="0">
      <selection sqref="A1:XFD1048576"/>
    </sheetView>
  </sheetViews>
  <sheetFormatPr defaultRowHeight="13.5" x14ac:dyDescent="0.15"/>
  <cols>
    <col min="1" max="1" width="5.875" style="54" customWidth="1"/>
    <col min="2" max="2" width="20.625" style="54" customWidth="1"/>
    <col min="3" max="3" width="16.125" style="54" bestFit="1" customWidth="1"/>
    <col min="4" max="9" width="15" style="54" bestFit="1" customWidth="1"/>
    <col min="10" max="11" width="16.125" style="54" bestFit="1" customWidth="1"/>
    <col min="12" max="12" width="0.875" style="54" customWidth="1"/>
  </cols>
  <sheetData>
    <row r="1" spans="2:12" s="54" customFormat="1" ht="46.5" customHeight="1" x14ac:dyDescent="0.15"/>
    <row r="2" spans="2:12" s="54" customFormat="1" ht="19.5" customHeight="1" x14ac:dyDescent="0.15">
      <c r="B2" s="55" t="s">
        <v>116</v>
      </c>
      <c r="C2" s="56"/>
      <c r="D2" s="56"/>
      <c r="E2" s="56"/>
      <c r="F2" s="56"/>
      <c r="G2" s="56"/>
      <c r="H2" s="56"/>
      <c r="I2" s="56"/>
      <c r="J2" s="57" t="s">
        <v>211</v>
      </c>
      <c r="K2" s="56"/>
      <c r="L2" s="56"/>
    </row>
    <row r="3" spans="2:12" s="54" customFormat="1" ht="27" customHeight="1" x14ac:dyDescent="0.15">
      <c r="B3" s="264" t="s">
        <v>94</v>
      </c>
      <c r="C3" s="274" t="s">
        <v>117</v>
      </c>
      <c r="D3" s="262" t="s">
        <v>118</v>
      </c>
      <c r="E3" s="262" t="s">
        <v>119</v>
      </c>
      <c r="F3" s="262" t="s">
        <v>120</v>
      </c>
      <c r="G3" s="262" t="s">
        <v>121</v>
      </c>
      <c r="H3" s="262" t="s">
        <v>122</v>
      </c>
      <c r="I3" s="262" t="s">
        <v>123</v>
      </c>
      <c r="J3" s="262" t="s">
        <v>124</v>
      </c>
      <c r="K3" s="272"/>
    </row>
    <row r="4" spans="2:12" s="54" customFormat="1" ht="18" customHeight="1" x14ac:dyDescent="0.15">
      <c r="B4" s="265"/>
      <c r="C4" s="275"/>
      <c r="D4" s="263"/>
      <c r="E4" s="263"/>
      <c r="F4" s="263"/>
      <c r="G4" s="263"/>
      <c r="H4" s="263"/>
      <c r="I4" s="263"/>
      <c r="J4" s="263"/>
      <c r="K4" s="273"/>
    </row>
    <row r="5" spans="2:12" s="54" customFormat="1" ht="30" customHeight="1" x14ac:dyDescent="0.15">
      <c r="B5" s="85">
        <f>SUM(C5:I5)</f>
        <v>24483374025</v>
      </c>
      <c r="C5" s="125">
        <f>21887468331-4</f>
        <v>21887468327</v>
      </c>
      <c r="D5" s="126">
        <v>2181137177</v>
      </c>
      <c r="E5" s="126">
        <v>302307849</v>
      </c>
      <c r="F5" s="127">
        <v>0</v>
      </c>
      <c r="G5" s="126">
        <v>64069068</v>
      </c>
      <c r="H5" s="126">
        <v>36364682</v>
      </c>
      <c r="I5" s="126">
        <v>12026922</v>
      </c>
      <c r="J5" s="128">
        <v>8.6999999999999994E-3</v>
      </c>
      <c r="K5" s="58"/>
      <c r="L5" s="59"/>
    </row>
    <row r="6" spans="2:12" s="54" customFormat="1" x14ac:dyDescent="0.15"/>
    <row r="7" spans="2:12" s="54" customFormat="1" x14ac:dyDescent="0.15"/>
    <row r="8" spans="2:12" s="54" customFormat="1" ht="19.5" customHeight="1" x14ac:dyDescent="0.15">
      <c r="B8" s="55" t="s">
        <v>125</v>
      </c>
      <c r="C8" s="56"/>
      <c r="D8" s="56"/>
      <c r="E8" s="56"/>
      <c r="F8" s="56"/>
      <c r="G8" s="56"/>
      <c r="H8" s="56"/>
      <c r="I8" s="56"/>
      <c r="J8" s="56"/>
      <c r="K8" s="57" t="s">
        <v>211</v>
      </c>
    </row>
    <row r="9" spans="2:12" s="54" customFormat="1" x14ac:dyDescent="0.15">
      <c r="B9" s="264" t="s">
        <v>94</v>
      </c>
      <c r="C9" s="274" t="s">
        <v>126</v>
      </c>
      <c r="D9" s="262" t="s">
        <v>127</v>
      </c>
      <c r="E9" s="262" t="s">
        <v>128</v>
      </c>
      <c r="F9" s="262" t="s">
        <v>129</v>
      </c>
      <c r="G9" s="262" t="s">
        <v>130</v>
      </c>
      <c r="H9" s="262" t="s">
        <v>131</v>
      </c>
      <c r="I9" s="262" t="s">
        <v>132</v>
      </c>
      <c r="J9" s="262" t="s">
        <v>133</v>
      </c>
      <c r="K9" s="262" t="s">
        <v>134</v>
      </c>
    </row>
    <row r="10" spans="2:12" s="54" customFormat="1" x14ac:dyDescent="0.15">
      <c r="B10" s="265"/>
      <c r="C10" s="275"/>
      <c r="D10" s="263"/>
      <c r="E10" s="263"/>
      <c r="F10" s="263"/>
      <c r="G10" s="263"/>
      <c r="H10" s="263"/>
      <c r="I10" s="263"/>
      <c r="J10" s="263"/>
      <c r="K10" s="263"/>
    </row>
    <row r="11" spans="2:12" s="54" customFormat="1" ht="34.15" customHeight="1" x14ac:dyDescent="0.15">
      <c r="B11" s="85">
        <f>SUM(C11:K11)</f>
        <v>24483374025</v>
      </c>
      <c r="C11" s="125">
        <f>1839739944+48802000</f>
        <v>1888541944</v>
      </c>
      <c r="D11" s="126">
        <f>1809719543+48802000</f>
        <v>1858521543</v>
      </c>
      <c r="E11" s="126">
        <f>1901727659+48802000+124957</f>
        <v>1950654616</v>
      </c>
      <c r="F11" s="126">
        <f>1965988871+48802000+124969-49268368+49763128</f>
        <v>2015410600</v>
      </c>
      <c r="G11" s="126">
        <f>1872079463+48802000+124981-49416284+49912530</f>
        <v>1921502690</v>
      </c>
      <c r="H11" s="126">
        <f>7431956588+24389000+625093-249315748+251819413-1</f>
        <v>7459474345</v>
      </c>
      <c r="I11" s="126">
        <f>4646003134-253080830+255622305</f>
        <v>4648544609</v>
      </c>
      <c r="J11" s="126">
        <f>1886183634-256902770+259482624</f>
        <v>1888763488</v>
      </c>
      <c r="K11" s="126">
        <f>851960190</f>
        <v>851960190</v>
      </c>
    </row>
    <row r="12" spans="2:12" s="54" customFormat="1" x14ac:dyDescent="0.15"/>
    <row r="13" spans="2:12" s="54" customFormat="1" x14ac:dyDescent="0.15"/>
    <row r="14" spans="2:12" s="54" customFormat="1" ht="19.5" customHeight="1" x14ac:dyDescent="0.15">
      <c r="B14" s="55" t="s">
        <v>135</v>
      </c>
      <c r="E14" s="56"/>
      <c r="F14" s="56"/>
      <c r="G14" s="56"/>
      <c r="H14" s="57" t="s">
        <v>0</v>
      </c>
    </row>
    <row r="15" spans="2:12" s="54" customFormat="1" ht="13.15" customHeight="1" x14ac:dyDescent="0.15">
      <c r="B15" s="264" t="s">
        <v>136</v>
      </c>
      <c r="C15" s="266" t="s">
        <v>137</v>
      </c>
      <c r="D15" s="267"/>
      <c r="E15" s="267"/>
      <c r="F15" s="267"/>
      <c r="G15" s="267"/>
      <c r="H15" s="268"/>
    </row>
    <row r="16" spans="2:12" s="54" customFormat="1" ht="20.25" customHeight="1" x14ac:dyDescent="0.15">
      <c r="B16" s="265"/>
      <c r="C16" s="269"/>
      <c r="D16" s="270"/>
      <c r="E16" s="270"/>
      <c r="F16" s="270"/>
      <c r="G16" s="270"/>
      <c r="H16" s="271"/>
    </row>
    <row r="17" spans="2:8" s="54" customFormat="1" ht="32.450000000000003" customHeight="1" x14ac:dyDescent="0.15">
      <c r="B17" s="60"/>
      <c r="C17" s="259"/>
      <c r="D17" s="260"/>
      <c r="E17" s="260"/>
      <c r="F17" s="260"/>
      <c r="G17" s="260"/>
      <c r="H17" s="261"/>
    </row>
    <row r="18" spans="2:8" s="54" customFormat="1" ht="9.75" customHeight="1" x14ac:dyDescent="0.15"/>
    <row r="19" spans="2:8" s="54" customFormat="1" x14ac:dyDescent="0.15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2"/>
  <printOptions horizontalCentered="1"/>
  <pageMargins left="0.19685039370078741" right="0.19685039370078741" top="0.27559055118110237" bottom="0.19685039370078741" header="0.59055118110236227" footer="0.39370078740157483"/>
  <pageSetup paperSize="9"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H11"/>
  <sheetViews>
    <sheetView view="pageBreakPreview" zoomScale="110" zoomScaleNormal="100" zoomScaleSheetLayoutView="110" workbookViewId="0">
      <selection activeCell="C14" sqref="C14"/>
    </sheetView>
  </sheetViews>
  <sheetFormatPr defaultRowHeight="13.5" x14ac:dyDescent="0.15"/>
  <cols>
    <col min="1" max="1" width="5.125" style="137" customWidth="1"/>
    <col min="2" max="7" width="16.625" style="137" customWidth="1"/>
    <col min="8" max="8" width="0.875" style="137" customWidth="1"/>
    <col min="9" max="16384" width="9" style="137"/>
  </cols>
  <sheetData>
    <row r="1" spans="2:8" ht="49.5" customHeight="1" x14ac:dyDescent="0.15"/>
    <row r="2" spans="2:8" ht="15.75" customHeight="1" x14ac:dyDescent="0.15">
      <c r="B2" s="143" t="s">
        <v>138</v>
      </c>
      <c r="G2" s="144" t="s">
        <v>209</v>
      </c>
    </row>
    <row r="3" spans="2:8" s="142" customFormat="1" ht="23.1" customHeight="1" x14ac:dyDescent="0.15">
      <c r="B3" s="276" t="s">
        <v>139</v>
      </c>
      <c r="C3" s="276" t="s">
        <v>140</v>
      </c>
      <c r="D3" s="276" t="s">
        <v>141</v>
      </c>
      <c r="E3" s="278" t="s">
        <v>142</v>
      </c>
      <c r="F3" s="279"/>
      <c r="G3" s="276" t="s">
        <v>143</v>
      </c>
      <c r="H3" s="141"/>
    </row>
    <row r="4" spans="2:8" s="142" customFormat="1" ht="23.1" customHeight="1" x14ac:dyDescent="0.15">
      <c r="B4" s="277"/>
      <c r="C4" s="277"/>
      <c r="D4" s="277"/>
      <c r="E4" s="145" t="s">
        <v>144</v>
      </c>
      <c r="F4" s="145" t="s">
        <v>145</v>
      </c>
      <c r="G4" s="277"/>
      <c r="H4" s="141"/>
    </row>
    <row r="5" spans="2:8" s="142" customFormat="1" ht="27" customHeight="1" x14ac:dyDescent="0.15">
      <c r="B5" s="139" t="s">
        <v>212</v>
      </c>
      <c r="C5" s="138">
        <v>3106217494</v>
      </c>
      <c r="D5" s="140">
        <f>G5-C5</f>
        <v>330163258</v>
      </c>
      <c r="E5" s="138"/>
      <c r="F5" s="138"/>
      <c r="G5" s="138">
        <v>3436380752</v>
      </c>
      <c r="H5" s="141"/>
    </row>
    <row r="6" spans="2:8" s="142" customFormat="1" ht="27" customHeight="1" x14ac:dyDescent="0.15">
      <c r="B6" s="139" t="s">
        <v>215</v>
      </c>
      <c r="C6" s="138">
        <v>81523216</v>
      </c>
      <c r="D6" s="140">
        <f t="shared" ref="D6:D8" si="0">G6-C6</f>
        <v>-19504483</v>
      </c>
      <c r="E6" s="138">
        <v>19504483</v>
      </c>
      <c r="F6" s="138"/>
      <c r="G6" s="138">
        <v>62018733</v>
      </c>
      <c r="H6" s="141"/>
    </row>
    <row r="7" spans="2:8" s="142" customFormat="1" ht="27" customHeight="1" x14ac:dyDescent="0.15">
      <c r="B7" s="139" t="s">
        <v>214</v>
      </c>
      <c r="C7" s="138">
        <v>3317280000</v>
      </c>
      <c r="D7" s="140">
        <f t="shared" si="0"/>
        <v>303363000</v>
      </c>
      <c r="E7" s="138"/>
      <c r="F7" s="138"/>
      <c r="G7" s="138">
        <v>3620643000</v>
      </c>
      <c r="H7" s="141"/>
    </row>
    <row r="8" spans="2:8" s="142" customFormat="1" ht="27" customHeight="1" x14ac:dyDescent="0.15">
      <c r="B8" s="139" t="s">
        <v>213</v>
      </c>
      <c r="C8" s="138">
        <v>233838000</v>
      </c>
      <c r="D8" s="140">
        <f t="shared" si="0"/>
        <v>22451000</v>
      </c>
      <c r="E8" s="138"/>
      <c r="F8" s="138"/>
      <c r="G8" s="138">
        <v>256289000</v>
      </c>
      <c r="H8" s="141"/>
    </row>
    <row r="9" spans="2:8" s="142" customFormat="1" ht="27" customHeight="1" x14ac:dyDescent="0.15">
      <c r="B9" s="139"/>
      <c r="C9" s="138"/>
      <c r="D9" s="138"/>
      <c r="E9" s="138"/>
      <c r="F9" s="138"/>
      <c r="G9" s="138"/>
      <c r="H9" s="141"/>
    </row>
    <row r="10" spans="2:8" s="142" customFormat="1" ht="29.1" customHeight="1" x14ac:dyDescent="0.15">
      <c r="B10" s="146" t="s">
        <v>9</v>
      </c>
      <c r="C10" s="138">
        <f>SUM(C5:C9)</f>
        <v>6738858710</v>
      </c>
      <c r="D10" s="138">
        <f t="shared" ref="D10:G10" si="1">SUM(D5:D9)</f>
        <v>636472775</v>
      </c>
      <c r="E10" s="138">
        <f t="shared" si="1"/>
        <v>19504483</v>
      </c>
      <c r="F10" s="138">
        <f t="shared" si="1"/>
        <v>0</v>
      </c>
      <c r="G10" s="138">
        <f t="shared" si="1"/>
        <v>7375331485</v>
      </c>
      <c r="H10" s="141"/>
    </row>
    <row r="11" spans="2:8" ht="5.25" customHeight="1" x14ac:dyDescent="0.15"/>
  </sheetData>
  <mergeCells count="5">
    <mergeCell ref="B3:B4"/>
    <mergeCell ref="C3:C4"/>
    <mergeCell ref="D3:D4"/>
    <mergeCell ref="E3:F3"/>
    <mergeCell ref="G3:G4"/>
  </mergeCells>
  <phoneticPr fontId="2"/>
  <printOptions horizontalCentered="1" verticalCentered="1"/>
  <pageMargins left="0.59055118110236227" right="0.59055118110236227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有形固定資産</vt:lpstr>
      <vt:lpstr>増減の明細 (単位 千円)</vt:lpstr>
      <vt:lpstr>増減の明細 (単位 円)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資金明細!Print_Area</vt:lpstr>
      <vt:lpstr>'増減の明細 (単位 円)'!Print_Area</vt:lpstr>
      <vt:lpstr>'増減の明細 (単位 千円)'!Print_Area</vt:lpstr>
      <vt:lpstr>貸付金!Print_Area</vt:lpstr>
      <vt:lpstr>'地方債（借入先別）'!Print_Area</vt:lpstr>
      <vt:lpstr>'地方債（利率別など）'!Print_Area</vt:lpstr>
      <vt:lpstr>補助金!Print_Area</vt:lpstr>
      <vt:lpstr>有形固定資産!Print_Area</vt:lpstr>
      <vt:lpstr>基金!Print_Titles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笠岡市役所</cp:lastModifiedBy>
  <cp:lastPrinted>2019-04-19T05:30:19Z</cp:lastPrinted>
  <dcterms:created xsi:type="dcterms:W3CDTF">2014-03-27T08:10:30Z</dcterms:created>
  <dcterms:modified xsi:type="dcterms:W3CDTF">2019-07-01T04:39:09Z</dcterms:modified>
</cp:coreProperties>
</file>